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590" yWindow="3540" windowWidth="9620" windowHeight="3550" activeTab="5"/>
  </bookViews>
  <sheets>
    <sheet name="ГПД" sheetId="3" r:id="rId1"/>
    <sheet name="Платные" sheetId="1" r:id="rId2"/>
    <sheet name="Пожертвование" sheetId="4" r:id="rId3"/>
    <sheet name="Аренда" sheetId="5" r:id="rId4"/>
    <sheet name="СВОД" sheetId="2" r:id="rId5"/>
    <sheet name="Платные+ГПД" sheetId="6" r:id="rId6"/>
  </sheets>
  <definedNames>
    <definedName name="_xlnm.Print_Area" localSheetId="1">Платные!$A$1:$H$99</definedName>
  </definedNames>
  <calcPr calcId="145621"/>
</workbook>
</file>

<file path=xl/calcChain.xml><?xml version="1.0" encoding="utf-8"?>
<calcChain xmlns="http://schemas.openxmlformats.org/spreadsheetml/2006/main">
  <c r="C18" i="6" l="1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0" i="6"/>
  <c r="D40" i="6"/>
  <c r="E40" i="6"/>
  <c r="F40" i="6"/>
  <c r="G40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C66" i="6"/>
  <c r="D66" i="6"/>
  <c r="E66" i="6"/>
  <c r="F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C74" i="6"/>
  <c r="D74" i="6"/>
  <c r="E74" i="6"/>
  <c r="F74" i="6"/>
  <c r="G74" i="6"/>
  <c r="C75" i="6"/>
  <c r="D75" i="6"/>
  <c r="E75" i="6"/>
  <c r="F75" i="6"/>
  <c r="G75" i="6"/>
  <c r="C76" i="6"/>
  <c r="D76" i="6"/>
  <c r="E76" i="6"/>
  <c r="F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F79" i="6"/>
  <c r="G79" i="6"/>
  <c r="C80" i="6"/>
  <c r="D80" i="6"/>
  <c r="E80" i="6"/>
  <c r="F80" i="6"/>
  <c r="G80" i="6"/>
  <c r="C81" i="6"/>
  <c r="D81" i="6"/>
  <c r="E81" i="6"/>
  <c r="F81" i="6"/>
  <c r="G81" i="6"/>
  <c r="C82" i="6"/>
  <c r="D82" i="6"/>
  <c r="E82" i="6"/>
  <c r="F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F85" i="6"/>
  <c r="G85" i="6"/>
  <c r="C86" i="6"/>
  <c r="D86" i="6"/>
  <c r="E86" i="6"/>
  <c r="F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F89" i="6"/>
  <c r="G89" i="6"/>
  <c r="C90" i="6"/>
  <c r="D90" i="6"/>
  <c r="E90" i="6"/>
  <c r="F90" i="6"/>
  <c r="G90" i="6"/>
  <c r="C91" i="6"/>
  <c r="D91" i="6"/>
  <c r="E91" i="6"/>
  <c r="F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F94" i="6"/>
  <c r="G94" i="6"/>
  <c r="G17" i="6"/>
  <c r="D17" i="6"/>
  <c r="E17" i="6"/>
  <c r="F17" i="6"/>
  <c r="C17" i="6"/>
  <c r="C26" i="1" l="1"/>
  <c r="C79" i="1"/>
  <c r="F93" i="1" l="1"/>
  <c r="F79" i="1" l="1"/>
  <c r="E79" i="1"/>
  <c r="F26" i="1"/>
  <c r="E26" i="1"/>
  <c r="C93" i="1" l="1"/>
  <c r="C91" i="1"/>
  <c r="C85" i="1"/>
  <c r="C69" i="1"/>
  <c r="C41" i="1"/>
  <c r="C35" i="1"/>
  <c r="C34" i="1"/>
  <c r="C20" i="1"/>
  <c r="E93" i="1"/>
  <c r="E69" i="1" l="1"/>
  <c r="F85" i="1"/>
  <c r="E20" i="1"/>
  <c r="E41" i="1"/>
  <c r="F69" i="1"/>
  <c r="F41" i="1"/>
  <c r="F34" i="1"/>
  <c r="F20" i="1"/>
  <c r="E85" i="1" l="1"/>
  <c r="E35" i="1" l="1"/>
  <c r="E34" i="1"/>
  <c r="C69" i="3" l="1"/>
  <c r="C41" i="3"/>
  <c r="C26" i="3"/>
  <c r="C20" i="3"/>
  <c r="C93" i="4"/>
  <c r="F35" i="1" l="1"/>
  <c r="C79" i="3" l="1"/>
  <c r="E26" i="3"/>
  <c r="F26" i="3"/>
  <c r="E79" i="3"/>
  <c r="F79" i="3"/>
  <c r="E69" i="3" l="1"/>
  <c r="F91" i="1" l="1"/>
  <c r="E91" i="1"/>
  <c r="I20" i="1" l="1"/>
  <c r="F93" i="4" l="1"/>
  <c r="E41" i="3" l="1"/>
  <c r="E20" i="3" l="1"/>
  <c r="E93" i="4" l="1"/>
  <c r="F69" i="3" l="1"/>
  <c r="F41" i="3"/>
  <c r="F20" i="3"/>
  <c r="G18" i="2" l="1"/>
  <c r="F18" i="2"/>
  <c r="F20" i="2"/>
  <c r="F22" i="2"/>
  <c r="F23" i="2"/>
  <c r="F24" i="2"/>
  <c r="F25" i="2"/>
  <c r="F26" i="2"/>
  <c r="F28" i="2"/>
  <c r="F29" i="2"/>
  <c r="F32" i="2"/>
  <c r="F33" i="2"/>
  <c r="F34" i="2"/>
  <c r="F35" i="2"/>
  <c r="F37" i="2"/>
  <c r="F38" i="2"/>
  <c r="F39" i="2"/>
  <c r="F41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60" i="2"/>
  <c r="F61" i="2"/>
  <c r="F62" i="2"/>
  <c r="F63" i="2"/>
  <c r="F64" i="2"/>
  <c r="F65" i="2"/>
  <c r="F66" i="2"/>
  <c r="F68" i="2"/>
  <c r="F69" i="2"/>
  <c r="F70" i="2"/>
  <c r="F73" i="2"/>
  <c r="F74" i="2"/>
  <c r="F75" i="2"/>
  <c r="F76" i="2"/>
  <c r="F77" i="2"/>
  <c r="F79" i="2"/>
  <c r="F80" i="2"/>
  <c r="F81" i="2"/>
  <c r="F82" i="2"/>
  <c r="F85" i="2"/>
  <c r="F88" i="2"/>
  <c r="F89" i="2"/>
  <c r="F90" i="2"/>
  <c r="F91" i="2"/>
  <c r="F92" i="2"/>
  <c r="F93" i="2"/>
  <c r="F94" i="2"/>
  <c r="C18" i="2"/>
  <c r="C20" i="2"/>
  <c r="C22" i="2"/>
  <c r="C23" i="2"/>
  <c r="C24" i="2"/>
  <c r="C25" i="2"/>
  <c r="C26" i="2"/>
  <c r="C28" i="2"/>
  <c r="C29" i="2"/>
  <c r="C32" i="2"/>
  <c r="C33" i="2"/>
  <c r="C34" i="2"/>
  <c r="C35" i="2"/>
  <c r="C37" i="2"/>
  <c r="C38" i="2"/>
  <c r="C39" i="2"/>
  <c r="C41" i="2"/>
  <c r="C43" i="2"/>
  <c r="C44" i="2"/>
  <c r="C45" i="2"/>
  <c r="C46" i="2"/>
  <c r="C47" i="2"/>
  <c r="C48" i="2"/>
  <c r="C49" i="2"/>
  <c r="C51" i="2"/>
  <c r="C52" i="2"/>
  <c r="C53" i="2"/>
  <c r="C54" i="2"/>
  <c r="C55" i="2"/>
  <c r="C56" i="2"/>
  <c r="C57" i="2"/>
  <c r="C60" i="2"/>
  <c r="C61" i="2"/>
  <c r="C62" i="2"/>
  <c r="C63" i="2"/>
  <c r="C64" i="2"/>
  <c r="C65" i="2"/>
  <c r="C66" i="2"/>
  <c r="C68" i="2"/>
  <c r="C69" i="2"/>
  <c r="C70" i="2"/>
  <c r="C73" i="2"/>
  <c r="C74" i="2"/>
  <c r="C75" i="2"/>
  <c r="C76" i="2"/>
  <c r="C77" i="2"/>
  <c r="C80" i="2"/>
  <c r="C81" i="2"/>
  <c r="C82" i="2"/>
  <c r="C85" i="2"/>
  <c r="C88" i="2"/>
  <c r="C89" i="2"/>
  <c r="C90" i="2"/>
  <c r="C91" i="2"/>
  <c r="C92" i="2"/>
  <c r="C94" i="2"/>
  <c r="E18" i="2"/>
  <c r="E20" i="2"/>
  <c r="E22" i="2"/>
  <c r="E23" i="2"/>
  <c r="E24" i="2"/>
  <c r="E25" i="2"/>
  <c r="E26" i="2"/>
  <c r="E28" i="2"/>
  <c r="E29" i="2"/>
  <c r="E32" i="2"/>
  <c r="E33" i="2"/>
  <c r="E34" i="2"/>
  <c r="E35" i="2"/>
  <c r="E37" i="2"/>
  <c r="E38" i="2"/>
  <c r="E39" i="2"/>
  <c r="E41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9" i="2"/>
  <c r="E80" i="2"/>
  <c r="E81" i="2"/>
  <c r="E82" i="2"/>
  <c r="E85" i="2"/>
  <c r="E88" i="2"/>
  <c r="E89" i="2"/>
  <c r="E90" i="2"/>
  <c r="E91" i="2"/>
  <c r="E92" i="2"/>
  <c r="E93" i="2"/>
  <c r="E94" i="2"/>
  <c r="D91" i="2" l="1"/>
  <c r="G94" i="5"/>
  <c r="G93" i="5"/>
  <c r="G92" i="5"/>
  <c r="G91" i="5"/>
  <c r="G90" i="5"/>
  <c r="G89" i="5"/>
  <c r="G88" i="5"/>
  <c r="F87" i="5"/>
  <c r="F86" i="5" s="1"/>
  <c r="E87" i="5"/>
  <c r="E86" i="5" s="1"/>
  <c r="D87" i="5"/>
  <c r="C87" i="5"/>
  <c r="C86" i="5" s="1"/>
  <c r="D86" i="5"/>
  <c r="G85" i="5"/>
  <c r="F84" i="5"/>
  <c r="E84" i="5"/>
  <c r="G84" i="5" s="1"/>
  <c r="D84" i="5"/>
  <c r="D83" i="5" s="1"/>
  <c r="C84" i="5"/>
  <c r="G82" i="5"/>
  <c r="G81" i="5"/>
  <c r="G80" i="5"/>
  <c r="G79" i="5"/>
  <c r="F78" i="5"/>
  <c r="E78" i="5"/>
  <c r="G78" i="5" s="1"/>
  <c r="D78" i="5"/>
  <c r="C78" i="5"/>
  <c r="G77" i="5"/>
  <c r="G76" i="5"/>
  <c r="G75" i="5"/>
  <c r="G74" i="5"/>
  <c r="G73" i="5"/>
  <c r="F72" i="5"/>
  <c r="F71" i="5" s="1"/>
  <c r="E72" i="5"/>
  <c r="D72" i="5"/>
  <c r="D71" i="5" s="1"/>
  <c r="C72" i="5"/>
  <c r="E71" i="5"/>
  <c r="G71" i="5" s="1"/>
  <c r="C71" i="5"/>
  <c r="G70" i="5"/>
  <c r="G69" i="5"/>
  <c r="G68" i="5"/>
  <c r="F67" i="5"/>
  <c r="E67" i="5"/>
  <c r="G67" i="5" s="1"/>
  <c r="D67" i="5"/>
  <c r="C67" i="5"/>
  <c r="G66" i="5"/>
  <c r="G65" i="5"/>
  <c r="G64" i="5"/>
  <c r="G63" i="5"/>
  <c r="G62" i="5"/>
  <c r="G61" i="5"/>
  <c r="G60" i="5"/>
  <c r="F59" i="5"/>
  <c r="E59" i="5"/>
  <c r="D59" i="5"/>
  <c r="D58" i="5" s="1"/>
  <c r="C59" i="5"/>
  <c r="F58" i="5"/>
  <c r="G57" i="5"/>
  <c r="G56" i="5"/>
  <c r="G55" i="5"/>
  <c r="G54" i="5"/>
  <c r="G53" i="5"/>
  <c r="G52" i="5"/>
  <c r="G51" i="5"/>
  <c r="F50" i="5"/>
  <c r="E50" i="5"/>
  <c r="G50" i="5" s="1"/>
  <c r="D50" i="5"/>
  <c r="C50" i="5"/>
  <c r="G49" i="5"/>
  <c r="G48" i="5"/>
  <c r="G47" i="5"/>
  <c r="G46" i="5"/>
  <c r="G45" i="5"/>
  <c r="G44" i="5"/>
  <c r="G43" i="5"/>
  <c r="F42" i="5"/>
  <c r="F40" i="5" s="1"/>
  <c r="E42" i="5"/>
  <c r="D42" i="5"/>
  <c r="D40" i="5" s="1"/>
  <c r="C42" i="5"/>
  <c r="G41" i="5"/>
  <c r="E40" i="5"/>
  <c r="C40" i="5"/>
  <c r="G39" i="5"/>
  <c r="G38" i="5"/>
  <c r="G37" i="5"/>
  <c r="F36" i="5"/>
  <c r="E36" i="5"/>
  <c r="D36" i="5"/>
  <c r="C36" i="5"/>
  <c r="G35" i="5"/>
  <c r="G34" i="5"/>
  <c r="G33" i="5"/>
  <c r="G32" i="5"/>
  <c r="F31" i="5"/>
  <c r="E31" i="5"/>
  <c r="E30" i="5" s="1"/>
  <c r="D31" i="5"/>
  <c r="D30" i="5" s="1"/>
  <c r="C31" i="5"/>
  <c r="C30" i="5" s="1"/>
  <c r="F30" i="5"/>
  <c r="G29" i="5"/>
  <c r="G28" i="5"/>
  <c r="G26" i="5"/>
  <c r="G25" i="5"/>
  <c r="G24" i="5"/>
  <c r="G23" i="5"/>
  <c r="G22" i="5"/>
  <c r="F21" i="5"/>
  <c r="E21" i="5"/>
  <c r="G21" i="5" s="1"/>
  <c r="D21" i="5"/>
  <c r="C21" i="5"/>
  <c r="C19" i="5" s="1"/>
  <c r="G20" i="5"/>
  <c r="F19" i="5"/>
  <c r="D19" i="5"/>
  <c r="D27" i="5" l="1"/>
  <c r="D17" i="5" s="1"/>
  <c r="F27" i="5"/>
  <c r="G40" i="5"/>
  <c r="C83" i="5"/>
  <c r="E19" i="5"/>
  <c r="G36" i="5"/>
  <c r="G42" i="5"/>
  <c r="C58" i="5"/>
  <c r="C27" i="5" s="1"/>
  <c r="C17" i="5" s="1"/>
  <c r="E58" i="5"/>
  <c r="G58" i="5" s="1"/>
  <c r="G72" i="5"/>
  <c r="F83" i="5"/>
  <c r="F17" i="5" s="1"/>
  <c r="G30" i="5"/>
  <c r="E27" i="5"/>
  <c r="G27" i="5" s="1"/>
  <c r="G86" i="5"/>
  <c r="E83" i="5"/>
  <c r="G83" i="5" s="1"/>
  <c r="G19" i="5"/>
  <c r="G31" i="5"/>
  <c r="G59" i="5"/>
  <c r="G87" i="5"/>
  <c r="E17" i="5" l="1"/>
  <c r="G17" i="5" s="1"/>
  <c r="C93" i="2" l="1"/>
  <c r="G94" i="4" l="1"/>
  <c r="G93" i="4"/>
  <c r="G92" i="4"/>
  <c r="G91" i="4"/>
  <c r="G90" i="4"/>
  <c r="G89" i="4"/>
  <c r="G88" i="4"/>
  <c r="F87" i="4"/>
  <c r="F86" i="4" s="1"/>
  <c r="E87" i="4"/>
  <c r="E86" i="4" s="1"/>
  <c r="D87" i="4"/>
  <c r="C87" i="4"/>
  <c r="C86" i="4" s="1"/>
  <c r="D86" i="4"/>
  <c r="G85" i="4"/>
  <c r="F84" i="4"/>
  <c r="E84" i="4"/>
  <c r="G84" i="4" s="1"/>
  <c r="D84" i="4"/>
  <c r="D83" i="4" s="1"/>
  <c r="C84" i="4"/>
  <c r="G82" i="4"/>
  <c r="G81" i="4"/>
  <c r="G80" i="4"/>
  <c r="G79" i="4"/>
  <c r="C78" i="4"/>
  <c r="F78" i="4"/>
  <c r="E78" i="4"/>
  <c r="D78" i="4"/>
  <c r="G77" i="4"/>
  <c r="G76" i="4"/>
  <c r="G75" i="4"/>
  <c r="G74" i="4"/>
  <c r="G73" i="4"/>
  <c r="F72" i="4"/>
  <c r="F71" i="4" s="1"/>
  <c r="E72" i="4"/>
  <c r="D72" i="4"/>
  <c r="D71" i="4" s="1"/>
  <c r="C72" i="4"/>
  <c r="E71" i="4"/>
  <c r="G71" i="4" s="1"/>
  <c r="C71" i="4"/>
  <c r="G70" i="4"/>
  <c r="G69" i="4"/>
  <c r="G68" i="4"/>
  <c r="F67" i="4"/>
  <c r="E67" i="4"/>
  <c r="G67" i="4" s="1"/>
  <c r="D67" i="4"/>
  <c r="C67" i="4"/>
  <c r="G66" i="4"/>
  <c r="G65" i="4"/>
  <c r="G64" i="4"/>
  <c r="G63" i="4"/>
  <c r="G62" i="4"/>
  <c r="G61" i="4"/>
  <c r="G60" i="4"/>
  <c r="F59" i="4"/>
  <c r="E59" i="4"/>
  <c r="D59" i="4"/>
  <c r="D58" i="4" s="1"/>
  <c r="C59" i="4"/>
  <c r="F58" i="4"/>
  <c r="G57" i="4"/>
  <c r="G56" i="4"/>
  <c r="G55" i="4"/>
  <c r="G54" i="4"/>
  <c r="G53" i="4"/>
  <c r="G52" i="4"/>
  <c r="G51" i="4"/>
  <c r="F50" i="4"/>
  <c r="E50" i="4"/>
  <c r="G50" i="4" s="1"/>
  <c r="D50" i="4"/>
  <c r="C50" i="4"/>
  <c r="G49" i="4"/>
  <c r="G48" i="4"/>
  <c r="G47" i="4"/>
  <c r="G46" i="4"/>
  <c r="G45" i="4"/>
  <c r="G44" i="4"/>
  <c r="G43" i="4"/>
  <c r="F42" i="4"/>
  <c r="F40" i="4" s="1"/>
  <c r="E42" i="4"/>
  <c r="D42" i="4"/>
  <c r="C42" i="4"/>
  <c r="E40" i="4"/>
  <c r="C40" i="4"/>
  <c r="G39" i="4"/>
  <c r="G38" i="4"/>
  <c r="G37" i="4"/>
  <c r="F36" i="4"/>
  <c r="E36" i="4"/>
  <c r="D36" i="4"/>
  <c r="C36" i="4"/>
  <c r="G35" i="4"/>
  <c r="G34" i="4"/>
  <c r="G33" i="4"/>
  <c r="G32" i="4"/>
  <c r="F31" i="4"/>
  <c r="E31" i="4"/>
  <c r="E30" i="4" s="1"/>
  <c r="D31" i="4"/>
  <c r="D30" i="4" s="1"/>
  <c r="C31" i="4"/>
  <c r="C30" i="4" s="1"/>
  <c r="F30" i="4"/>
  <c r="G29" i="4"/>
  <c r="G28" i="4"/>
  <c r="G26" i="4"/>
  <c r="G25" i="4"/>
  <c r="G24" i="4"/>
  <c r="G23" i="4"/>
  <c r="G22" i="4"/>
  <c r="F21" i="4"/>
  <c r="E21" i="4"/>
  <c r="G21" i="4" s="1"/>
  <c r="D21" i="4"/>
  <c r="C21" i="4"/>
  <c r="C19" i="4" s="1"/>
  <c r="F19" i="4"/>
  <c r="G20" i="4"/>
  <c r="D19" i="4"/>
  <c r="C83" i="4" l="1"/>
  <c r="E19" i="4"/>
  <c r="G36" i="4"/>
  <c r="G42" i="4"/>
  <c r="D40" i="4"/>
  <c r="C58" i="4"/>
  <c r="C27" i="4" s="1"/>
  <c r="G72" i="4"/>
  <c r="G78" i="4"/>
  <c r="F83" i="4"/>
  <c r="G40" i="4"/>
  <c r="E58" i="4"/>
  <c r="F27" i="4"/>
  <c r="G58" i="4"/>
  <c r="G86" i="4"/>
  <c r="E83" i="4"/>
  <c r="D27" i="4"/>
  <c r="D17" i="4" s="1"/>
  <c r="G30" i="4"/>
  <c r="E27" i="4"/>
  <c r="G19" i="4"/>
  <c r="G31" i="4"/>
  <c r="G41" i="4"/>
  <c r="G59" i="4"/>
  <c r="G87" i="4"/>
  <c r="C17" i="4" l="1"/>
  <c r="F17" i="4"/>
  <c r="G83" i="4"/>
  <c r="G27" i="4"/>
  <c r="E17" i="4"/>
  <c r="G17" i="4" l="1"/>
  <c r="C79" i="2"/>
  <c r="G94" i="3" l="1"/>
  <c r="G93" i="3"/>
  <c r="G92" i="3"/>
  <c r="G91" i="3"/>
  <c r="G90" i="3"/>
  <c r="G89" i="3"/>
  <c r="G88" i="3"/>
  <c r="F87" i="3"/>
  <c r="E87" i="3"/>
  <c r="D87" i="3"/>
  <c r="C87" i="3"/>
  <c r="C86" i="3" s="1"/>
  <c r="F86" i="3"/>
  <c r="E86" i="3"/>
  <c r="D86" i="3"/>
  <c r="G85" i="3"/>
  <c r="F84" i="3"/>
  <c r="E84" i="3"/>
  <c r="D84" i="3"/>
  <c r="C84" i="3"/>
  <c r="F83" i="3"/>
  <c r="E83" i="3"/>
  <c r="D83" i="3"/>
  <c r="G82" i="3"/>
  <c r="G81" i="3"/>
  <c r="G80" i="3"/>
  <c r="G79" i="3"/>
  <c r="F78" i="3"/>
  <c r="E78" i="3"/>
  <c r="G78" i="3" s="1"/>
  <c r="D78" i="3"/>
  <c r="C78" i="3"/>
  <c r="G77" i="3"/>
  <c r="G76" i="3"/>
  <c r="G75" i="3"/>
  <c r="G74" i="3"/>
  <c r="G73" i="3"/>
  <c r="F72" i="3"/>
  <c r="E72" i="3"/>
  <c r="E71" i="3" s="1"/>
  <c r="D72" i="3"/>
  <c r="D71" i="3" s="1"/>
  <c r="C72" i="3"/>
  <c r="C71" i="3" s="1"/>
  <c r="F71" i="3"/>
  <c r="G70" i="3"/>
  <c r="G69" i="3"/>
  <c r="G68" i="3"/>
  <c r="F67" i="3"/>
  <c r="E67" i="3"/>
  <c r="D67" i="3"/>
  <c r="C67" i="3"/>
  <c r="G66" i="3"/>
  <c r="G65" i="3"/>
  <c r="G64" i="3"/>
  <c r="G63" i="3"/>
  <c r="G62" i="3"/>
  <c r="G61" i="3"/>
  <c r="G60" i="3"/>
  <c r="F59" i="3"/>
  <c r="E59" i="3"/>
  <c r="D59" i="3"/>
  <c r="C59" i="3"/>
  <c r="D58" i="3"/>
  <c r="G57" i="3"/>
  <c r="G56" i="3"/>
  <c r="G55" i="3"/>
  <c r="G54" i="3"/>
  <c r="G53" i="3"/>
  <c r="G52" i="3"/>
  <c r="G51" i="3"/>
  <c r="F50" i="3"/>
  <c r="E50" i="3"/>
  <c r="D50" i="3"/>
  <c r="D40" i="3" s="1"/>
  <c r="C50" i="3"/>
  <c r="G49" i="3"/>
  <c r="G48" i="3"/>
  <c r="G47" i="3"/>
  <c r="G46" i="3"/>
  <c r="G45" i="3"/>
  <c r="G44" i="3"/>
  <c r="G43" i="3"/>
  <c r="F42" i="3"/>
  <c r="E42" i="3"/>
  <c r="G42" i="3" s="1"/>
  <c r="D42" i="3"/>
  <c r="C42" i="3"/>
  <c r="G41" i="3"/>
  <c r="F40" i="3"/>
  <c r="C40" i="3"/>
  <c r="G39" i="3"/>
  <c r="G38" i="3"/>
  <c r="G37" i="3"/>
  <c r="F36" i="3"/>
  <c r="E36" i="3"/>
  <c r="D36" i="3"/>
  <c r="C36" i="3"/>
  <c r="G35" i="3"/>
  <c r="G34" i="3"/>
  <c r="G33" i="3"/>
  <c r="G32" i="3"/>
  <c r="F31" i="3"/>
  <c r="E31" i="3"/>
  <c r="D31" i="3"/>
  <c r="D30" i="3" s="1"/>
  <c r="D27" i="3" s="1"/>
  <c r="D17" i="3" s="1"/>
  <c r="C31" i="3"/>
  <c r="C30" i="3" s="1"/>
  <c r="F30" i="3"/>
  <c r="G29" i="3"/>
  <c r="G28" i="3"/>
  <c r="G26" i="3"/>
  <c r="G25" i="3"/>
  <c r="G24" i="3"/>
  <c r="G23" i="3"/>
  <c r="G22" i="3"/>
  <c r="F21" i="3"/>
  <c r="E21" i="3"/>
  <c r="G21" i="3" s="1"/>
  <c r="D21" i="3"/>
  <c r="C21" i="3"/>
  <c r="C19" i="3" s="1"/>
  <c r="F19" i="3"/>
  <c r="G20" i="3"/>
  <c r="D19" i="3"/>
  <c r="E19" i="3" l="1"/>
  <c r="G31" i="3"/>
  <c r="G36" i="3"/>
  <c r="G50" i="3"/>
  <c r="G59" i="3"/>
  <c r="G71" i="3"/>
  <c r="G83" i="3"/>
  <c r="G84" i="3"/>
  <c r="G86" i="3"/>
  <c r="C83" i="3"/>
  <c r="G87" i="3"/>
  <c r="F58" i="3"/>
  <c r="F27" i="3" s="1"/>
  <c r="G19" i="3"/>
  <c r="G67" i="3"/>
  <c r="C58" i="3"/>
  <c r="E30" i="3"/>
  <c r="E40" i="3"/>
  <c r="E58" i="3"/>
  <c r="G72" i="3"/>
  <c r="G58" i="3" l="1"/>
  <c r="F17" i="3"/>
  <c r="G40" i="3"/>
  <c r="C27" i="3"/>
  <c r="E27" i="3"/>
  <c r="G30" i="3"/>
  <c r="C17" i="3" l="1"/>
  <c r="G27" i="3"/>
  <c r="E17" i="3"/>
  <c r="G17" i="3" s="1"/>
  <c r="D87" i="2" l="1"/>
  <c r="D86" i="2" s="1"/>
  <c r="D83" i="2" s="1"/>
  <c r="D84" i="2"/>
  <c r="D78" i="2"/>
  <c r="D72" i="2"/>
  <c r="D71" i="2" s="1"/>
  <c r="D67" i="2"/>
  <c r="D59" i="2"/>
  <c r="D50" i="2"/>
  <c r="E78" i="1" l="1"/>
  <c r="E78" i="2" s="1"/>
  <c r="E72" i="1"/>
  <c r="E72" i="2" s="1"/>
  <c r="E67" i="1"/>
  <c r="E67" i="2" s="1"/>
  <c r="E59" i="1"/>
  <c r="E59" i="2" s="1"/>
  <c r="E50" i="1"/>
  <c r="E50" i="2" s="1"/>
  <c r="E42" i="1"/>
  <c r="E36" i="1"/>
  <c r="E36" i="2" s="1"/>
  <c r="E31" i="1"/>
  <c r="E31" i="2" s="1"/>
  <c r="E21" i="1"/>
  <c r="G20" i="1"/>
  <c r="G20" i="2" s="1"/>
  <c r="C21" i="1"/>
  <c r="C21" i="2" s="1"/>
  <c r="D21" i="1"/>
  <c r="D21" i="2" s="1"/>
  <c r="F21" i="1"/>
  <c r="F21" i="2" s="1"/>
  <c r="G22" i="1"/>
  <c r="G22" i="2" s="1"/>
  <c r="G23" i="1"/>
  <c r="G23" i="2" s="1"/>
  <c r="G24" i="1"/>
  <c r="G24" i="2" s="1"/>
  <c r="G25" i="1"/>
  <c r="G25" i="2" s="1"/>
  <c r="G26" i="1"/>
  <c r="G26" i="2" s="1"/>
  <c r="G28" i="1"/>
  <c r="G28" i="2" s="1"/>
  <c r="G29" i="1"/>
  <c r="G29" i="2" s="1"/>
  <c r="C31" i="1"/>
  <c r="C31" i="2" s="1"/>
  <c r="D31" i="1"/>
  <c r="F31" i="1"/>
  <c r="F31" i="2" s="1"/>
  <c r="G32" i="1"/>
  <c r="G32" i="2" s="1"/>
  <c r="G33" i="1"/>
  <c r="G33" i="2" s="1"/>
  <c r="G34" i="1"/>
  <c r="G34" i="2" s="1"/>
  <c r="G35" i="1"/>
  <c r="G35" i="2" s="1"/>
  <c r="C36" i="1"/>
  <c r="D36" i="1"/>
  <c r="D36" i="2" s="1"/>
  <c r="F36" i="1"/>
  <c r="G37" i="1"/>
  <c r="G37" i="2" s="1"/>
  <c r="G38" i="1"/>
  <c r="G38" i="2" s="1"/>
  <c r="G39" i="1"/>
  <c r="G39" i="2" s="1"/>
  <c r="G41" i="1"/>
  <c r="G41" i="2" s="1"/>
  <c r="C42" i="1"/>
  <c r="C42" i="2" s="1"/>
  <c r="D42" i="1"/>
  <c r="D42" i="2" s="1"/>
  <c r="F42" i="1"/>
  <c r="F42" i="2" s="1"/>
  <c r="G43" i="1"/>
  <c r="G43" i="2" s="1"/>
  <c r="G44" i="1"/>
  <c r="G44" i="2" s="1"/>
  <c r="G45" i="1"/>
  <c r="G45" i="2" s="1"/>
  <c r="G46" i="1"/>
  <c r="G46" i="2" s="1"/>
  <c r="G47" i="1"/>
  <c r="G47" i="2" s="1"/>
  <c r="G48" i="1"/>
  <c r="G48" i="2" s="1"/>
  <c r="G49" i="1"/>
  <c r="G49" i="2" s="1"/>
  <c r="C50" i="1"/>
  <c r="C50" i="2" s="1"/>
  <c r="D50" i="1"/>
  <c r="F50" i="1"/>
  <c r="F50" i="2" s="1"/>
  <c r="G51" i="1"/>
  <c r="G51" i="2" s="1"/>
  <c r="G52" i="1"/>
  <c r="G52" i="2" s="1"/>
  <c r="G53" i="1"/>
  <c r="G53" i="2" s="1"/>
  <c r="G54" i="1"/>
  <c r="G54" i="2" s="1"/>
  <c r="G55" i="1"/>
  <c r="G55" i="2" s="1"/>
  <c r="G56" i="1"/>
  <c r="G56" i="2" s="1"/>
  <c r="G57" i="1"/>
  <c r="G57" i="2" s="1"/>
  <c r="C59" i="1"/>
  <c r="C59" i="2" s="1"/>
  <c r="D59" i="1"/>
  <c r="F59" i="1"/>
  <c r="F59" i="2" s="1"/>
  <c r="G60" i="1"/>
  <c r="G60" i="2" s="1"/>
  <c r="G61" i="1"/>
  <c r="G61" i="2" s="1"/>
  <c r="G62" i="1"/>
  <c r="G62" i="2" s="1"/>
  <c r="G63" i="1"/>
  <c r="G63" i="2" s="1"/>
  <c r="G64" i="1"/>
  <c r="G64" i="2" s="1"/>
  <c r="G65" i="1"/>
  <c r="G65" i="2" s="1"/>
  <c r="G66" i="1"/>
  <c r="G66" i="2" s="1"/>
  <c r="C67" i="1"/>
  <c r="C67" i="2" s="1"/>
  <c r="D67" i="1"/>
  <c r="D58" i="1" s="1"/>
  <c r="D58" i="2" s="1"/>
  <c r="F67" i="1"/>
  <c r="F67" i="2" s="1"/>
  <c r="G68" i="1"/>
  <c r="G68" i="2" s="1"/>
  <c r="G69" i="1"/>
  <c r="G69" i="2" s="1"/>
  <c r="G70" i="1"/>
  <c r="G70" i="2" s="1"/>
  <c r="C72" i="1"/>
  <c r="C72" i="2" s="1"/>
  <c r="D72" i="1"/>
  <c r="D71" i="1" s="1"/>
  <c r="F72" i="1"/>
  <c r="F72" i="2" s="1"/>
  <c r="G73" i="1"/>
  <c r="G73" i="2" s="1"/>
  <c r="G74" i="1"/>
  <c r="G74" i="2" s="1"/>
  <c r="G75" i="1"/>
  <c r="G75" i="2" s="1"/>
  <c r="G76" i="1"/>
  <c r="G76" i="2" s="1"/>
  <c r="G77" i="1"/>
  <c r="G77" i="2" s="1"/>
  <c r="C78" i="1"/>
  <c r="C78" i="2" s="1"/>
  <c r="D78" i="1"/>
  <c r="F78" i="1"/>
  <c r="F78" i="2" s="1"/>
  <c r="G79" i="1"/>
  <c r="G79" i="2" s="1"/>
  <c r="G80" i="1"/>
  <c r="G80" i="2" s="1"/>
  <c r="G81" i="1"/>
  <c r="G81" i="2" s="1"/>
  <c r="G82" i="1"/>
  <c r="G82" i="2" s="1"/>
  <c r="C84" i="1"/>
  <c r="C84" i="2" s="1"/>
  <c r="D84" i="1"/>
  <c r="E84" i="1"/>
  <c r="E84" i="2" s="1"/>
  <c r="F84" i="1"/>
  <c r="F84" i="2" s="1"/>
  <c r="G85" i="1"/>
  <c r="G85" i="2" s="1"/>
  <c r="C87" i="1"/>
  <c r="C87" i="2" s="1"/>
  <c r="D87" i="1"/>
  <c r="D86" i="1" s="1"/>
  <c r="E87" i="1"/>
  <c r="F87" i="1"/>
  <c r="G88" i="1"/>
  <c r="G88" i="2" s="1"/>
  <c r="G89" i="1"/>
  <c r="G89" i="2" s="1"/>
  <c r="G90" i="1"/>
  <c r="G90" i="2" s="1"/>
  <c r="G91" i="1"/>
  <c r="G91" i="2" s="1"/>
  <c r="G92" i="1"/>
  <c r="G92" i="2" s="1"/>
  <c r="G93" i="1"/>
  <c r="G93" i="2" s="1"/>
  <c r="G94" i="1"/>
  <c r="G94" i="2" s="1"/>
  <c r="G50" i="1"/>
  <c r="G50" i="2" s="1"/>
  <c r="G72" i="1"/>
  <c r="G72" i="2" s="1"/>
  <c r="G31" i="1" l="1"/>
  <c r="G31" i="2" s="1"/>
  <c r="G36" i="1"/>
  <c r="G36" i="2" s="1"/>
  <c r="F36" i="2"/>
  <c r="C30" i="1"/>
  <c r="C30" i="2" s="1"/>
  <c r="C36" i="2"/>
  <c r="D30" i="1"/>
  <c r="D31" i="2"/>
  <c r="G21" i="1"/>
  <c r="G21" i="2" s="1"/>
  <c r="E21" i="2"/>
  <c r="G42" i="1"/>
  <c r="G42" i="2" s="1"/>
  <c r="G84" i="1"/>
  <c r="G84" i="2" s="1"/>
  <c r="E30" i="1"/>
  <c r="E30" i="2" s="1"/>
  <c r="G59" i="1"/>
  <c r="G59" i="2" s="1"/>
  <c r="F71" i="1"/>
  <c r="F71" i="2" s="1"/>
  <c r="C71" i="1"/>
  <c r="C71" i="2" s="1"/>
  <c r="D40" i="1"/>
  <c r="D40" i="2" s="1"/>
  <c r="F19" i="1"/>
  <c r="F19" i="2" s="1"/>
  <c r="D19" i="1"/>
  <c r="D19" i="2" s="1"/>
  <c r="C19" i="1"/>
  <c r="C19" i="2" s="1"/>
  <c r="E40" i="1"/>
  <c r="E40" i="2" s="1"/>
  <c r="E42" i="2"/>
  <c r="E71" i="1"/>
  <c r="E86" i="1"/>
  <c r="E86" i="2" s="1"/>
  <c r="E87" i="2"/>
  <c r="F86" i="1"/>
  <c r="F86" i="2" s="1"/>
  <c r="F87" i="2"/>
  <c r="F40" i="1"/>
  <c r="F40" i="2" s="1"/>
  <c r="C40" i="1"/>
  <c r="C40" i="2" s="1"/>
  <c r="G78" i="1"/>
  <c r="G78" i="2" s="1"/>
  <c r="F58" i="1"/>
  <c r="F58" i="2" s="1"/>
  <c r="C86" i="1"/>
  <c r="C86" i="2" s="1"/>
  <c r="D83" i="1"/>
  <c r="F30" i="1"/>
  <c r="E19" i="1"/>
  <c r="E19" i="2" s="1"/>
  <c r="C58" i="1"/>
  <c r="C58" i="2" s="1"/>
  <c r="G67" i="1"/>
  <c r="G67" i="2" s="1"/>
  <c r="E58" i="1"/>
  <c r="E58" i="2" s="1"/>
  <c r="G87" i="1"/>
  <c r="G87" i="2" s="1"/>
  <c r="E83" i="1" l="1"/>
  <c r="E83" i="2" s="1"/>
  <c r="G30" i="1"/>
  <c r="G30" i="2" s="1"/>
  <c r="F30" i="2"/>
  <c r="G71" i="1"/>
  <c r="G71" i="2" s="1"/>
  <c r="E71" i="2"/>
  <c r="D27" i="1"/>
  <c r="D27" i="2" s="1"/>
  <c r="D30" i="2"/>
  <c r="F83" i="1"/>
  <c r="F83" i="2" s="1"/>
  <c r="G86" i="1"/>
  <c r="G86" i="2" s="1"/>
  <c r="G40" i="1"/>
  <c r="G40" i="2" s="1"/>
  <c r="G19" i="1"/>
  <c r="G19" i="2" s="1"/>
  <c r="F27" i="1"/>
  <c r="F27" i="2" s="1"/>
  <c r="C83" i="1"/>
  <c r="C83" i="2" s="1"/>
  <c r="C27" i="1"/>
  <c r="C27" i="2" s="1"/>
  <c r="G58" i="1"/>
  <c r="G58" i="2" s="1"/>
  <c r="E27" i="1"/>
  <c r="E27" i="2" s="1"/>
  <c r="D17" i="1"/>
  <c r="D17" i="2" s="1"/>
  <c r="G83" i="1" l="1"/>
  <c r="G83" i="2" s="1"/>
  <c r="F17" i="1"/>
  <c r="F17" i="2" s="1"/>
  <c r="E17" i="1"/>
  <c r="E17" i="2" s="1"/>
  <c r="G27" i="1"/>
  <c r="G27" i="2" s="1"/>
  <c r="C17" i="1"/>
  <c r="C17" i="2" s="1"/>
  <c r="G17" i="1" l="1"/>
  <c r="G17" i="2" s="1"/>
</calcChain>
</file>

<file path=xl/sharedStrings.xml><?xml version="1.0" encoding="utf-8"?>
<sst xmlns="http://schemas.openxmlformats.org/spreadsheetml/2006/main" count="1115" uniqueCount="192">
  <si>
    <t>1</t>
  </si>
  <si>
    <t>ВСЕГО (в т.ч. По каждому разделу)</t>
  </si>
  <si>
    <t>в том числе</t>
  </si>
  <si>
    <t>Оплата труда и начисления на выплаты по оплате труда</t>
  </si>
  <si>
    <t>Заработная плата</t>
  </si>
  <si>
    <t>Прочие выплаты</t>
  </si>
  <si>
    <t>суточные при служебных коммандировках</t>
  </si>
  <si>
    <t>210</t>
  </si>
  <si>
    <t>211</t>
  </si>
  <si>
    <t>212</t>
  </si>
  <si>
    <t>212.11</t>
  </si>
  <si>
    <t>212.12</t>
  </si>
  <si>
    <t>212.13</t>
  </si>
  <si>
    <t>212.14</t>
  </si>
  <si>
    <t>213</t>
  </si>
  <si>
    <t>220</t>
  </si>
  <si>
    <t>221</t>
  </si>
  <si>
    <t>222</t>
  </si>
  <si>
    <t>223</t>
  </si>
  <si>
    <t>223.1</t>
  </si>
  <si>
    <t>223.11</t>
  </si>
  <si>
    <t>223.12</t>
  </si>
  <si>
    <t>223.13</t>
  </si>
  <si>
    <t>223.14</t>
  </si>
  <si>
    <t>223.2</t>
  </si>
  <si>
    <t>компенсация на лечение</t>
  </si>
  <si>
    <t>компенсация до 3хлет и др.</t>
  </si>
  <si>
    <t>компенсации на книгоиздательную продукцию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</si>
  <si>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</si>
  <si>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</si>
  <si>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</si>
  <si>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</si>
  <si>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</si>
  <si>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Оплата услуг отопления, горячего и холодного водоснабжения, предоставления газа и электроэнергии</t>
  </si>
  <si>
    <t>Оплата услуг отопления, ГВС</t>
  </si>
  <si>
    <t>Оплата услуг газоснабжения</t>
  </si>
  <si>
    <t>Оплата потребления электрической энергии</t>
  </si>
  <si>
    <t>Оплата холодгого водоснабжения, водоотведения</t>
  </si>
  <si>
    <t>Другие расходы по оплате коммунальных услуг</t>
  </si>
  <si>
    <t>Оплата услуг транспортировки газа</t>
  </si>
  <si>
    <t>Арендная плата за пользование имуществом</t>
  </si>
  <si>
    <t>Работы и услуги по содержанию имущества</t>
  </si>
  <si>
    <t>Содержание в чистоте помещений, зданий, дворов, иного имущества</t>
  </si>
  <si>
    <t>223.21</t>
  </si>
  <si>
    <t>223.22</t>
  </si>
  <si>
    <t>225</t>
  </si>
  <si>
    <t>224</t>
  </si>
  <si>
    <t>225.1</t>
  </si>
  <si>
    <t>225.2</t>
  </si>
  <si>
    <t>225.21</t>
  </si>
  <si>
    <t>225.22</t>
  </si>
  <si>
    <t>225.23</t>
  </si>
  <si>
    <t>225.24</t>
  </si>
  <si>
    <t>225.25</t>
  </si>
  <si>
    <t>225.3</t>
  </si>
  <si>
    <t>225.4</t>
  </si>
  <si>
    <t>225.5</t>
  </si>
  <si>
    <t>225.51</t>
  </si>
  <si>
    <t>225.52</t>
  </si>
  <si>
    <t>225.53</t>
  </si>
  <si>
    <t>225.54</t>
  </si>
  <si>
    <t>225.7</t>
  </si>
  <si>
    <t>225.9</t>
  </si>
  <si>
    <t>225.10</t>
  </si>
  <si>
    <t>226</t>
  </si>
  <si>
    <t>226.1</t>
  </si>
  <si>
    <t>226.11</t>
  </si>
  <si>
    <t>226.12</t>
  </si>
  <si>
    <t>226.2</t>
  </si>
  <si>
    <t>226.3</t>
  </si>
  <si>
    <t>Текущий ремонт</t>
  </si>
  <si>
    <t>Ремонт пожарной сигнализации</t>
  </si>
  <si>
    <t>Ремонт тревожной сигнализации</t>
  </si>
  <si>
    <t>Ремонт коммунальных сетей</t>
  </si>
  <si>
    <t>Текущий ремонт зданий и сооружений</t>
  </si>
  <si>
    <t>Ремонтные работы по пдготовке к зиме</t>
  </si>
  <si>
    <t>противопожарные мероприятия, связанные с содержанием имущества</t>
  </si>
  <si>
    <t>Пусконаладочные работы</t>
  </si>
  <si>
    <t>Расходы на техническое обслуживание пожарной сигнализации</t>
  </si>
  <si>
    <t>Расходы на техническое обслуживание тревожной сигнализации</t>
  </si>
  <si>
    <t>Ремонт и техническое обслуживание оборудования и техники</t>
  </si>
  <si>
    <t>Капитальный ремонт и реставрация нефинансовых активов</t>
  </si>
  <si>
    <t>Капитальный ремонт прочих объектов</t>
  </si>
  <si>
    <t>Диагностика и ремонт автомобильной техники</t>
  </si>
  <si>
    <t>Прочие работы и услуги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</si>
  <si>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</si>
  <si>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Проектно-сметная документация на капитальный ремонт</t>
  </si>
  <si>
    <t>Проектно-сметная документация на строительство</t>
  </si>
  <si>
    <t>Монтажные работы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</si>
  <si>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</si>
  <si>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</si>
  <si>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</si>
  <si>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 и санитарно-эпидемиологические работы и услуги (не связанные с содержанием имущества)</t>
  </si>
  <si>
    <t>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</si>
  <si>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</si>
  <si>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</si>
  <si>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</si>
  <si>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Безвоздмездные перечисления организациям</t>
  </si>
  <si>
    <t>Безвоздмездные перечисления государственным и муниципальным организациям</t>
  </si>
  <si>
    <t>Субсидии МАУ</t>
  </si>
  <si>
    <t>"Социальное обеспечение"</t>
  </si>
  <si>
    <t>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</si>
  <si>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</si>
  <si>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</si>
  <si>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</si>
  <si>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</si>
  <si>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приобретение (изготовление) подарочной и сувенирной продукции, не предназначенной для дальнейшей перепродажи</t>
  </si>
  <si>
    <t>Представительские расзоды, прием и обслуживание делегаций</t>
  </si>
  <si>
    <t>Иные расходы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</si>
  <si>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</si>
  <si>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</si>
  <si>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</si>
  <si>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материальных запасов</t>
  </si>
  <si>
    <t>Приобретение (изготовление) материальных запасов</t>
  </si>
  <si>
    <t>Мадикаменты и перевязочные средства</t>
  </si>
  <si>
    <t>Продукты питания</t>
  </si>
  <si>
    <t>Горюче-смазочные материалы</t>
  </si>
  <si>
    <t>Строительные материалы</t>
  </si>
  <si>
    <t>Мягкий инвентарь</t>
  </si>
  <si>
    <t>Прочие материальные запасы</t>
  </si>
  <si>
    <t>226.4</t>
  </si>
  <si>
    <t>226.5</t>
  </si>
  <si>
    <t>226.7</t>
  </si>
  <si>
    <t>226.6</t>
  </si>
  <si>
    <t>226.72</t>
  </si>
  <si>
    <t>226.73</t>
  </si>
  <si>
    <t>226.9</t>
  </si>
  <si>
    <t>240</t>
  </si>
  <si>
    <t>241</t>
  </si>
  <si>
    <t>241.3</t>
  </si>
  <si>
    <t>260</t>
  </si>
  <si>
    <t>262</t>
  </si>
  <si>
    <t>262.1</t>
  </si>
  <si>
    <t>262.2</t>
  </si>
  <si>
    <t>290</t>
  </si>
  <si>
    <t>290.1</t>
  </si>
  <si>
    <t>290.5</t>
  </si>
  <si>
    <t>290.6</t>
  </si>
  <si>
    <t>290.7</t>
  </si>
  <si>
    <t>300</t>
  </si>
  <si>
    <t>310</t>
  </si>
  <si>
    <t>310.1</t>
  </si>
  <si>
    <t>340</t>
  </si>
  <si>
    <t>340.10</t>
  </si>
  <si>
    <t>340.11</t>
  </si>
  <si>
    <t>340.12</t>
  </si>
  <si>
    <t>340.13</t>
  </si>
  <si>
    <t>340.14</t>
  </si>
  <si>
    <t>340.15</t>
  </si>
  <si>
    <t>340.16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</si>
  <si>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</si>
  <si>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</si>
  <si>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отчетный период</t>
  </si>
  <si>
    <t>Кассовые расходы с начала года</t>
  </si>
  <si>
    <t>Сальдо на конец отчетного периода</t>
  </si>
  <si>
    <t>Оплата услуг транспортировки тепла</t>
  </si>
  <si>
    <t>Другие расходы по содержанию имущества</t>
  </si>
  <si>
    <t>Прочие расходы по содержанию имущества</t>
  </si>
  <si>
    <t>ОТЧЕТ ОБ ИСПОЛНЕНИИ СМЕТЫ ДОХОДОВ И РАСХОДОВ УЧРЕЖДЕНИЙ И ОРГАНИЗАЦИЙ, ФИНАНСИРУЕМЫХ ИЗ БЮДЖЕТОВ СУБЪЕКТОВ РОССИЙСКОЙ ФЕДЕРАЦИИ И МЕСТНЫХ БЮДЖЕТОВ</t>
  </si>
  <si>
    <t>на</t>
  </si>
  <si>
    <t>Главный распорядитель</t>
  </si>
  <si>
    <t>Париодичность</t>
  </si>
  <si>
    <t>Единица измерения руб, коп.</t>
  </si>
  <si>
    <t>Учреждение (раздел, подраздел, целевая статья)</t>
  </si>
  <si>
    <t>КОДЫ</t>
  </si>
  <si>
    <t>по ОКПО</t>
  </si>
  <si>
    <t>по ППП</t>
  </si>
  <si>
    <t>по ОКУД</t>
  </si>
  <si>
    <t>по ОКЕИ</t>
  </si>
  <si>
    <t xml:space="preserve">в том числе бутилированная вода(информационная)
</t>
  </si>
  <si>
    <t>340.16б</t>
  </si>
  <si>
    <t>Утв.  ассигнования на год</t>
  </si>
  <si>
    <t>Доход с начала года</t>
  </si>
  <si>
    <t>4</t>
  </si>
  <si>
    <t>5</t>
  </si>
  <si>
    <t>6</t>
  </si>
  <si>
    <t>муниципальное автономное общеобразовательное учреждение средняя общеобразовательная школа № 25/11</t>
  </si>
  <si>
    <t xml:space="preserve">платные услуги </t>
  </si>
  <si>
    <t>90700000000000130</t>
  </si>
  <si>
    <t>Главный бухгалтер__________________Кубышкина О.В.</t>
  </si>
  <si>
    <t>(подпись) (расшифровка подписи)</t>
  </si>
  <si>
    <t>ПРОВЕРЕНО: Куратор________________________________(расшифровка подписи)</t>
  </si>
  <si>
    <t>Главный бухгалтер</t>
  </si>
  <si>
    <t>СВОД</t>
  </si>
  <si>
    <t>родительская плата (ГПД)</t>
  </si>
  <si>
    <t>90700000000000180</t>
  </si>
  <si>
    <t>Пожертвования</t>
  </si>
  <si>
    <t>Аренда</t>
  </si>
  <si>
    <t>90700000000000120</t>
  </si>
  <si>
    <t>налог на прибыль</t>
  </si>
  <si>
    <t>Губина О.В.</t>
  </si>
  <si>
    <t>Директор________________Е.Г.Каргина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</si>
</sst>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6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0" xfId="0" applyNumberFormat="1"/>
    <xf numFmtId="49" fontId="0" fillId="0" borderId="0" xfId="0" applyNumberFormat="1"/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5" fillId="0" borderId="8" xfId="0" applyFont="1" applyBorder="1"/>
    <xf numFmtId="4" fontId="0" fillId="0" borderId="6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wrapText="1"/>
    </xf>
    <xf numFmtId="49" fontId="1" fillId="0" borderId="8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10" zoomScale="75" zoomScaleNormal="75" workbookViewId="0">
      <selection activeCell="C70" sqref="C70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4.4" hidden="1" x14ac:dyDescent="0.3"/>
    <row r="2" spans="1:7" ht="14.4" hidden="1" x14ac:dyDescent="0.3"/>
    <row r="3" spans="1:7" ht="14.4" hidden="1" x14ac:dyDescent="0.3"/>
    <row r="4" spans="1:7" ht="14.4" hidden="1" x14ac:dyDescent="0.3"/>
    <row r="5" spans="1:7" ht="14.4" hidden="1" x14ac:dyDescent="0.3"/>
    <row r="6" spans="1:7" ht="14.4" hidden="1" x14ac:dyDescent="0.3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7" t="s">
        <v>184</v>
      </c>
      <c r="D13" s="47"/>
      <c r="E13" s="47"/>
      <c r="F13" t="s">
        <v>168</v>
      </c>
      <c r="G13" s="27"/>
    </row>
    <row r="14" spans="1:7" ht="15" thickBot="1" x14ac:dyDescent="0.4">
      <c r="C14" s="29" t="s">
        <v>178</v>
      </c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7" s="15" customFormat="1" x14ac:dyDescent="0.35">
      <c r="A17" s="12" t="s">
        <v>1</v>
      </c>
      <c r="B17" s="14"/>
      <c r="C17" s="23">
        <f>C19+C27+C71+C74+C78+C83</f>
        <v>39950</v>
      </c>
      <c r="D17" s="23">
        <f>D19+D27+D71+D74+D78+D83</f>
        <v>0</v>
      </c>
      <c r="E17" s="23">
        <f>E19+E27+E71+E74+E78+E83</f>
        <v>39950</v>
      </c>
      <c r="F17" s="23">
        <f>F19+F27+F71+F74+F78+F83</f>
        <v>39950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2269.7099999999996</v>
      </c>
      <c r="D19" s="25">
        <f>D20+D21+D26</f>
        <v>0</v>
      </c>
      <c r="E19" s="25">
        <f>E20+E21+E26</f>
        <v>2269.71</v>
      </c>
      <c r="F19" s="25">
        <f>F20+F21+F26</f>
        <v>2269.71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>
        <f>7000-48.67+48.67-5294.1</f>
        <v>1705.8999999999996</v>
      </c>
      <c r="D20" s="24"/>
      <c r="E20" s="24">
        <f>158+179.8+127.6+330+291.2+230+389.3</f>
        <v>1705.8999999999999</v>
      </c>
      <c r="F20" s="24">
        <f>158+179.8+127.6+540.2+81+538.3+81</f>
        <v>1705.8999999999999</v>
      </c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>
        <f>2200-1636.19</f>
        <v>563.80999999999995</v>
      </c>
      <c r="D26" s="25"/>
      <c r="E26" s="25">
        <f>47.71+54.29+38.52+187.59+187.03+48.67</f>
        <v>563.80999999999995</v>
      </c>
      <c r="F26" s="25">
        <f>47.71+54.29+28.07+6.5+3.7+0.25+136.66+31.68+18.01+1.24+136.26+31.59+17.95+1.23+48.67</f>
        <v>563.80999999999995</v>
      </c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37680.29</v>
      </c>
      <c r="D27" s="25">
        <f t="shared" ref="D27:F27" si="1">D28+D29+D30+D36+D39+D40+D58</f>
        <v>0</v>
      </c>
      <c r="E27" s="25">
        <f t="shared" si="1"/>
        <v>37680.29</v>
      </c>
      <c r="F27" s="25">
        <f t="shared" si="1"/>
        <v>37680.29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0</v>
      </c>
      <c r="D30" s="25">
        <f>D31+D36</f>
        <v>0</v>
      </c>
      <c r="E30" s="25">
        <f>E31+E36</f>
        <v>0</v>
      </c>
      <c r="F30" s="25">
        <f>F31+F36</f>
        <v>0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0</v>
      </c>
      <c r="D31" s="24">
        <f>D32+D33+D34+D35</f>
        <v>0</v>
      </c>
      <c r="E31" s="24">
        <f>E32+E33+E34+E35</f>
        <v>0</v>
      </c>
      <c r="F31" s="24">
        <f>F32+F33+F34+F35</f>
        <v>0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/>
      <c r="D34" s="24"/>
      <c r="E34" s="24"/>
      <c r="F34" s="24"/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155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2474.9300000000003</v>
      </c>
      <c r="D40" s="25">
        <f>D41+D42+D48+D49+D50+D55+D56+D57</f>
        <v>0</v>
      </c>
      <c r="E40" s="25">
        <f>E41+E42+E48+E49+E50+E55+E56+E57</f>
        <v>2474.9300000000003</v>
      </c>
      <c r="F40" s="25">
        <f>F41+F42+F48+F49+F50+F55+F56+F57</f>
        <v>2474.9299999999998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>
        <f>4000-1525.07</f>
        <v>2474.9300000000003</v>
      </c>
      <c r="D41" s="24"/>
      <c r="E41" s="24">
        <f>480.36+424.93+743.61+291.21+330+83.67+121.15</f>
        <v>2474.9300000000003</v>
      </c>
      <c r="F41" s="24">
        <f>480.36+424.93+585.07+128.71+29.83+410.91+54+91.94+21.31+170.02+25+42.9+9.95</f>
        <v>2474.9299999999998</v>
      </c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156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157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35205.360000000001</v>
      </c>
      <c r="D58" s="25">
        <f>D59+D62+D63+D64+D65+D66+D67+D70</f>
        <v>0</v>
      </c>
      <c r="E58" s="25">
        <f>E59+E62+E63+E64+E65+E66+E67+E70</f>
        <v>35205.360000000001</v>
      </c>
      <c r="F58" s="25">
        <f>F59+F62+F63+F64+F65+F66+F67+F70</f>
        <v>35205.360000000001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120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121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123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122</v>
      </c>
      <c r="C67" s="26">
        <f>SUM(C68:C69)</f>
        <v>35205.360000000001</v>
      </c>
      <c r="D67" s="26">
        <f>SUM(D68:D69)</f>
        <v>0</v>
      </c>
      <c r="E67" s="26">
        <f>SUM(E68:E69)</f>
        <v>35205.360000000001</v>
      </c>
      <c r="F67" s="26">
        <f>SUM(F68:F69)</f>
        <v>35205.360000000001</v>
      </c>
      <c r="G67" s="23">
        <f t="shared" si="0"/>
        <v>0</v>
      </c>
    </row>
    <row r="68" spans="1:7" x14ac:dyDescent="0.35">
      <c r="A68" s="2" t="s">
        <v>94</v>
      </c>
      <c r="B68" s="4" t="s">
        <v>124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125</v>
      </c>
      <c r="C69" s="24">
        <f>38000-2794.64</f>
        <v>35205.360000000001</v>
      </c>
      <c r="D69" s="24"/>
      <c r="E69" s="24">
        <f>6069.93+1144.98+330+418+330+1212+1980+1280+1012+836-909.73+990+660+814+1400+1650+260+662+858+1330+1320+660+660+660+660+1980+670+660+176+660+660+274+1450-121.15+320+2189.33</f>
        <v>35205.360000000001</v>
      </c>
      <c r="F69" s="24">
        <f>6965.16+6161.5+8483.58+1866.38+432.66+5271.7+788+1333.13+309.04+2459.86+368+622.13+144.22</f>
        <v>35205.360000000001</v>
      </c>
      <c r="G69" s="23">
        <f t="shared" si="0"/>
        <v>0</v>
      </c>
    </row>
    <row r="70" spans="1:7" x14ac:dyDescent="0.35">
      <c r="A70" s="2" t="s">
        <v>96</v>
      </c>
      <c r="B70" s="4" t="s">
        <v>126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127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128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129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130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131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132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133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134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135</v>
      </c>
      <c r="C79" s="24">
        <f>48.67-48.67</f>
        <v>0</v>
      </c>
      <c r="D79" s="24"/>
      <c r="E79" s="24">
        <f>48.67-48.67</f>
        <v>0</v>
      </c>
      <c r="F79" s="24">
        <f>48.67-48.67</f>
        <v>0</v>
      </c>
      <c r="G79" s="23">
        <f t="shared" si="0"/>
        <v>0</v>
      </c>
    </row>
    <row r="80" spans="1:7" ht="29" x14ac:dyDescent="0.35">
      <c r="A80" s="2" t="s">
        <v>106</v>
      </c>
      <c r="B80" s="4" t="s">
        <v>136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107</v>
      </c>
      <c r="B81" s="4" t="s">
        <v>137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108</v>
      </c>
      <c r="B82" s="4" t="s">
        <v>138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109</v>
      </c>
      <c r="B83" s="16" t="s">
        <v>139</v>
      </c>
      <c r="C83" s="25">
        <f>C84+C86</f>
        <v>0</v>
      </c>
      <c r="D83" s="25">
        <f>D84+D86</f>
        <v>0</v>
      </c>
      <c r="E83" s="25">
        <f>E84+E86</f>
        <v>0</v>
      </c>
      <c r="F83" s="25">
        <f>F84+F86</f>
        <v>0</v>
      </c>
      <c r="G83" s="23">
        <f t="shared" ref="G83:G94" si="2">E83-F83</f>
        <v>0</v>
      </c>
    </row>
    <row r="84" spans="1:7" s="15" customFormat="1" x14ac:dyDescent="0.35">
      <c r="A84" s="13" t="s">
        <v>110</v>
      </c>
      <c r="B84" s="16" t="s">
        <v>140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111</v>
      </c>
      <c r="B85" s="4" t="s">
        <v>141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112</v>
      </c>
      <c r="B86" s="16" t="s">
        <v>142</v>
      </c>
      <c r="C86" s="25">
        <f>SUM(C87)</f>
        <v>0</v>
      </c>
      <c r="D86" s="25">
        <f>SUM(D87)</f>
        <v>0</v>
      </c>
      <c r="E86" s="25">
        <f>E87</f>
        <v>0</v>
      </c>
      <c r="F86" s="25">
        <f>SUM(F87)</f>
        <v>0</v>
      </c>
      <c r="G86" s="23">
        <f t="shared" si="2"/>
        <v>0</v>
      </c>
    </row>
    <row r="87" spans="1:7" s="15" customFormat="1" x14ac:dyDescent="0.35">
      <c r="A87" s="13" t="s">
        <v>113</v>
      </c>
      <c r="B87" s="16" t="s">
        <v>143</v>
      </c>
      <c r="C87" s="25">
        <f>SUM(C88:C93)</f>
        <v>0</v>
      </c>
      <c r="D87" s="25">
        <f>SUM(D88:D93)</f>
        <v>0</v>
      </c>
      <c r="E87" s="25">
        <f>SUM(E88:E93)</f>
        <v>0</v>
      </c>
      <c r="F87" s="25">
        <f>SUM(F88:F93)</f>
        <v>0</v>
      </c>
      <c r="G87" s="23">
        <f t="shared" si="2"/>
        <v>0</v>
      </c>
    </row>
    <row r="88" spans="1:7" x14ac:dyDescent="0.35">
      <c r="A88" s="2" t="s">
        <v>114</v>
      </c>
      <c r="B88" s="4" t="s">
        <v>144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115</v>
      </c>
      <c r="B89" s="4" t="s">
        <v>145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116</v>
      </c>
      <c r="B90" s="4" t="s">
        <v>146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117</v>
      </c>
      <c r="B91" s="4" t="s">
        <v>147</v>
      </c>
      <c r="C91" s="24"/>
      <c r="D91" s="24"/>
      <c r="E91" s="24"/>
      <c r="F91" s="24"/>
      <c r="G91" s="23">
        <f t="shared" si="2"/>
        <v>0</v>
      </c>
    </row>
    <row r="92" spans="1:7" x14ac:dyDescent="0.35">
      <c r="A92" s="2" t="s">
        <v>118</v>
      </c>
      <c r="B92" s="4" t="s">
        <v>148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119</v>
      </c>
      <c r="B93" s="4" t="s">
        <v>149</v>
      </c>
      <c r="C93" s="24"/>
      <c r="D93" s="24"/>
      <c r="E93" s="24"/>
      <c r="F93" s="24"/>
      <c r="G93" s="23">
        <f t="shared" si="2"/>
        <v>0</v>
      </c>
    </row>
    <row r="94" spans="1:7" ht="21.5" customHeight="1" x14ac:dyDescent="0.35">
      <c r="A94" s="2" t="s">
        <v>169</v>
      </c>
      <c r="B94" s="4" t="s">
        <v>170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40" t="s">
        <v>180</v>
      </c>
      <c r="B97" s="31"/>
      <c r="E97" s="48" t="s">
        <v>180</v>
      </c>
      <c r="F97" s="48"/>
    </row>
    <row r="98" spans="1:6" x14ac:dyDescent="0.35">
      <c r="A98" s="40"/>
      <c r="B98" s="31"/>
      <c r="E98" s="40"/>
      <c r="F98" s="40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99"/>
  <sheetViews>
    <sheetView view="pageBreakPreview" topLeftCell="A7" zoomScale="60" zoomScaleNormal="75" workbookViewId="0">
      <selection activeCell="E90" sqref="E90"/>
    </sheetView>
  </sheetViews>
  <sheetFormatPr defaultRowHeight="14.5" x14ac:dyDescent="0.35"/>
  <cols>
    <col min="1" max="1" width="60.54296875" style="1" customWidth="1"/>
    <col min="2" max="2" width="9.179687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4.4" hidden="1" x14ac:dyDescent="0.3"/>
    <row r="2" spans="1:7" ht="14.4" hidden="1" x14ac:dyDescent="0.3"/>
    <row r="3" spans="1:7" ht="14.4" hidden="1" x14ac:dyDescent="0.3"/>
    <row r="4" spans="1:7" ht="14.4" hidden="1" x14ac:dyDescent="0.3"/>
    <row r="5" spans="1:7" ht="14.4" hidden="1" x14ac:dyDescent="0.3"/>
    <row r="6" spans="1:7" ht="14.4" hidden="1" x14ac:dyDescent="0.3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7" t="s">
        <v>177</v>
      </c>
      <c r="D13" s="47"/>
      <c r="E13" s="47"/>
      <c r="F13" t="s">
        <v>168</v>
      </c>
      <c r="G13" s="27"/>
    </row>
    <row r="14" spans="1:7" ht="15" thickBot="1" x14ac:dyDescent="0.35">
      <c r="C14" s="29" t="s">
        <v>178</v>
      </c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10" s="15" customFormat="1" x14ac:dyDescent="0.35">
      <c r="A17" s="12" t="s">
        <v>1</v>
      </c>
      <c r="B17" s="14"/>
      <c r="C17" s="23">
        <f>C19+C27+C71+C74+C78+C83</f>
        <v>413924.28</v>
      </c>
      <c r="D17" s="23">
        <f>D19+D27+D71+D74+D78+D83</f>
        <v>0</v>
      </c>
      <c r="E17" s="23">
        <f>E19+E27+E71+E74+E78+E83</f>
        <v>413924.28</v>
      </c>
      <c r="F17" s="23">
        <f>F19+F27+F71+F74+F78+F83</f>
        <v>413924.27999999991</v>
      </c>
      <c r="G17" s="23">
        <f>E17-F17</f>
        <v>0</v>
      </c>
    </row>
    <row r="18" spans="1:10" x14ac:dyDescent="0.35">
      <c r="A18" s="3" t="s">
        <v>2</v>
      </c>
      <c r="B18" s="4"/>
      <c r="C18" s="24"/>
      <c r="D18" s="24"/>
      <c r="E18" s="24"/>
      <c r="F18" s="24"/>
      <c r="G18" s="23"/>
    </row>
    <row r="19" spans="1:10" s="15" customFormat="1" ht="24" customHeight="1" x14ac:dyDescent="0.35">
      <c r="A19" s="13" t="s">
        <v>3</v>
      </c>
      <c r="B19" s="16" t="s">
        <v>7</v>
      </c>
      <c r="C19" s="25">
        <f>C20+C21+C26</f>
        <v>28027.359999999997</v>
      </c>
      <c r="D19" s="25">
        <f>D20+D21+D26</f>
        <v>0</v>
      </c>
      <c r="E19" s="25">
        <f>E20+E21+E26</f>
        <v>28027.360000000001</v>
      </c>
      <c r="F19" s="25">
        <f>F20+F21+F26</f>
        <v>28027.360000000004</v>
      </c>
      <c r="G19" s="23">
        <f t="shared" ref="G19:G50" si="0">E19-F19</f>
        <v>0</v>
      </c>
    </row>
    <row r="20" spans="1:10" x14ac:dyDescent="0.35">
      <c r="A20" s="2" t="s">
        <v>4</v>
      </c>
      <c r="B20" s="4" t="s">
        <v>8</v>
      </c>
      <c r="C20" s="24">
        <f>55000-33788.55</f>
        <v>21211.449999999997</v>
      </c>
      <c r="D20" s="24"/>
      <c r="E20" s="24">
        <f>1597.68+2311.8+346+2187.48+550+2509.49+1320+1335+1950.79+2300+405+675+895.38+1350+10.12+1467.71</f>
        <v>21211.45</v>
      </c>
      <c r="F20" s="24">
        <f>1389.68+208+2311.8+346-337.8+2525.28+2661.49+398+4006.79+599+1978+299+23+347.95+53+4.05+1350.68+204+15.7+1170.52+176+13.6+1262.03+191+14.68</f>
        <v>21211.45</v>
      </c>
      <c r="G20" s="23">
        <f t="shared" si="0"/>
        <v>0</v>
      </c>
      <c r="I20">
        <f>494+4448</f>
        <v>4942</v>
      </c>
      <c r="J20" t="s">
        <v>189</v>
      </c>
    </row>
    <row r="21" spans="1:10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10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10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10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10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10" s="15" customFormat="1" x14ac:dyDescent="0.35">
      <c r="A26" s="13" t="s">
        <v>28</v>
      </c>
      <c r="B26" s="16" t="s">
        <v>14</v>
      </c>
      <c r="C26" s="25">
        <f>16600-9784.09</f>
        <v>6815.91</v>
      </c>
      <c r="D26" s="25"/>
      <c r="E26" s="25">
        <f>482.49+957.64+222+82.03+660.62+923.98+931.98+458.67+694.6+122.3+474.25+410.76+443.26-48.67</f>
        <v>6815.9100000000008</v>
      </c>
      <c r="F26" s="25">
        <f>351.49+81.48+46.33+3.19+957.64+222+79.9+2.13-102+555.56+128.78+73.23+5.05+673.09+156.04+88.73+6.12+1013.04+234.84+133.55+9.22+506+117.3+66.7+4.6+89.1+20.65+11.74+0.81+345.48+80.09+45.54+3.14+299.22+69.38+39.43+2.73+74.85+322.9+42.57+2.94-48.67</f>
        <v>6815.9100000000026</v>
      </c>
      <c r="G26" s="23">
        <f t="shared" si="0"/>
        <v>0</v>
      </c>
    </row>
    <row r="27" spans="1:10" x14ac:dyDescent="0.35">
      <c r="A27" s="2" t="s">
        <v>29</v>
      </c>
      <c r="B27" s="4" t="s">
        <v>15</v>
      </c>
      <c r="C27" s="25">
        <f>C28+C29+C30+C36+C39+C40+C58</f>
        <v>254042.9</v>
      </c>
      <c r="D27" s="25">
        <f t="shared" ref="D27:F27" si="1">D28+D29+D30+D36+D39+D40+D58</f>
        <v>0</v>
      </c>
      <c r="E27" s="25">
        <f t="shared" si="1"/>
        <v>254042.90000000008</v>
      </c>
      <c r="F27" s="25">
        <f t="shared" si="1"/>
        <v>254042.89999999997</v>
      </c>
      <c r="G27" s="23">
        <f t="shared" si="0"/>
        <v>0</v>
      </c>
    </row>
    <row r="28" spans="1:10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10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10" s="15" customFormat="1" x14ac:dyDescent="0.35">
      <c r="A30" s="13" t="s">
        <v>32</v>
      </c>
      <c r="B30" s="16" t="s">
        <v>18</v>
      </c>
      <c r="C30" s="25">
        <f>C31+C36</f>
        <v>16163.150000000001</v>
      </c>
      <c r="D30" s="25">
        <f>D31+D36</f>
        <v>0</v>
      </c>
      <c r="E30" s="25">
        <f>E31+E36</f>
        <v>16163.149999999998</v>
      </c>
      <c r="F30" s="25">
        <f>F31+F36</f>
        <v>16163.149999999998</v>
      </c>
      <c r="G30" s="23">
        <f t="shared" si="0"/>
        <v>0</v>
      </c>
    </row>
    <row r="31" spans="1:10" ht="29" x14ac:dyDescent="0.35">
      <c r="A31" s="2" t="s">
        <v>33</v>
      </c>
      <c r="B31" s="4" t="s">
        <v>19</v>
      </c>
      <c r="C31" s="24">
        <f>C32+C33+C34+C35</f>
        <v>16163.150000000001</v>
      </c>
      <c r="D31" s="24">
        <f>D32+D33+D34+D35</f>
        <v>0</v>
      </c>
      <c r="E31" s="24">
        <f>E32+E33+E34+E35</f>
        <v>16163.149999999998</v>
      </c>
      <c r="F31" s="24">
        <f>F32+F33+F34+F35</f>
        <v>16163.149999999998</v>
      </c>
      <c r="G31" s="23">
        <f t="shared" si="0"/>
        <v>0</v>
      </c>
    </row>
    <row r="32" spans="1:10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>
        <f>24500-10720.06</f>
        <v>13779.94</v>
      </c>
      <c r="D34" s="24"/>
      <c r="E34" s="24">
        <f>4163.32+5461.17+4155.45</f>
        <v>13779.939999999999</v>
      </c>
      <c r="F34" s="24">
        <f>9624.49+4155.45</f>
        <v>13779.939999999999</v>
      </c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>
        <f>4000-1616.79</f>
        <v>2383.21</v>
      </c>
      <c r="D35" s="24"/>
      <c r="E35" s="24">
        <f>755.65+607.53+90+930.03</f>
        <v>2383.21</v>
      </c>
      <c r="F35" s="24">
        <f>1363.18+1020.03</f>
        <v>2383.21</v>
      </c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155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48733.89</v>
      </c>
      <c r="D40" s="25">
        <f>D41+D42+D48+D49+D50+D55+D56+D57</f>
        <v>0</v>
      </c>
      <c r="E40" s="25">
        <f>E41+E42+E48+E49+E50+E55+E56+E57</f>
        <v>48733.89</v>
      </c>
      <c r="F40" s="25">
        <f>F41+F42+F48+F49+F50+F55+F56+F57</f>
        <v>48733.89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>
        <f>40000-2666.11</f>
        <v>37333.89</v>
      </c>
      <c r="D41" s="24"/>
      <c r="E41" s="24">
        <f>2136+1710.64+255+432.44+100.24+707.63+437.09+1803.14+113.21+1502.82+3158.62-2940.15+345.31+9860+690.64+3400+5780+690.63+2550+3910+690.63</f>
        <v>37333.89</v>
      </c>
      <c r="F41" s="24">
        <f>1461.56+219+369.73+85.71+1710.64+255+432.44+100.24-905.29+1612.92+354.84+82.25+1296.73+201+339.84+78.78+1178.3+176+297.94+69.05+236.69+35+59.77+13.85+4250+2805+2805+472.38+71+119.55+27.71+3400+5780+472.38+71+119.54+27.71+2550+3910+472.38+71+119.54+27.71</f>
        <v>37333.89</v>
      </c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156</v>
      </c>
      <c r="B50" s="18" t="s">
        <v>56</v>
      </c>
      <c r="C50" s="26">
        <f>SUM(C51:C54)</f>
        <v>11400</v>
      </c>
      <c r="D50" s="26">
        <f>SUM(D51:D54)</f>
        <v>0</v>
      </c>
      <c r="E50" s="26">
        <f>SUM(E51:E54)</f>
        <v>11400</v>
      </c>
      <c r="F50" s="26">
        <f>SUM(F51:F54)</f>
        <v>11400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ref="G51:G82" si="2">E51-F51</f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2"/>
        <v>0</v>
      </c>
    </row>
    <row r="53" spans="1:7" x14ac:dyDescent="0.35">
      <c r="A53" s="2" t="s">
        <v>157</v>
      </c>
      <c r="B53" s="4" t="s">
        <v>59</v>
      </c>
      <c r="C53" s="24"/>
      <c r="D53" s="24"/>
      <c r="E53" s="24"/>
      <c r="F53" s="24"/>
      <c r="G53" s="23">
        <f t="shared" si="2"/>
        <v>0</v>
      </c>
    </row>
    <row r="54" spans="1:7" x14ac:dyDescent="0.35">
      <c r="A54" s="2" t="s">
        <v>80</v>
      </c>
      <c r="B54" s="4" t="s">
        <v>60</v>
      </c>
      <c r="C54" s="24">
        <v>11400</v>
      </c>
      <c r="D54" s="24"/>
      <c r="E54" s="24">
        <v>11400</v>
      </c>
      <c r="F54" s="24">
        <v>11400</v>
      </c>
      <c r="G54" s="23">
        <f t="shared" si="2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2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2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2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189145.86</v>
      </c>
      <c r="D58" s="25">
        <f>D59+D62+D63+D64+D65+D66+D67+D70</f>
        <v>0</v>
      </c>
      <c r="E58" s="25">
        <f>E59+E62+E63+E64+E65+E66+E67+E70</f>
        <v>189145.86000000007</v>
      </c>
      <c r="F58" s="25">
        <f>F59+F62+F63+F64+F65+F66+F67+F70</f>
        <v>189145.85999999996</v>
      </c>
      <c r="G58" s="23">
        <f t="shared" si="2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2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2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2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2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2"/>
        <v>0</v>
      </c>
    </row>
    <row r="64" spans="1:7" x14ac:dyDescent="0.35">
      <c r="A64" s="2" t="s">
        <v>90</v>
      </c>
      <c r="B64" s="4" t="s">
        <v>120</v>
      </c>
      <c r="C64" s="24">
        <v>2142</v>
      </c>
      <c r="D64" s="24"/>
      <c r="E64" s="24">
        <v>2142</v>
      </c>
      <c r="F64" s="24">
        <v>2142</v>
      </c>
      <c r="G64" s="23">
        <f t="shared" si="2"/>
        <v>0</v>
      </c>
    </row>
    <row r="65" spans="1:7" x14ac:dyDescent="0.35">
      <c r="A65" s="2" t="s">
        <v>91</v>
      </c>
      <c r="B65" s="4" t="s">
        <v>121</v>
      </c>
      <c r="C65" s="24"/>
      <c r="D65" s="24"/>
      <c r="E65" s="24"/>
      <c r="F65" s="24"/>
      <c r="G65" s="23">
        <f t="shared" si="2"/>
        <v>0</v>
      </c>
    </row>
    <row r="66" spans="1:7" s="15" customFormat="1" ht="29" x14ac:dyDescent="0.35">
      <c r="A66" s="13" t="s">
        <v>92</v>
      </c>
      <c r="B66" s="16" t="s">
        <v>123</v>
      </c>
      <c r="C66" s="25"/>
      <c r="D66" s="25"/>
      <c r="E66" s="25"/>
      <c r="F66" s="25"/>
      <c r="G66" s="23">
        <f t="shared" si="2"/>
        <v>0</v>
      </c>
    </row>
    <row r="67" spans="1:7" s="19" customFormat="1" x14ac:dyDescent="0.35">
      <c r="A67" s="17" t="s">
        <v>93</v>
      </c>
      <c r="B67" s="18" t="s">
        <v>122</v>
      </c>
      <c r="C67" s="26">
        <f>SUM(C68:C69)</f>
        <v>187003.86</v>
      </c>
      <c r="D67" s="26">
        <f>SUM(D68:D69)</f>
        <v>0</v>
      </c>
      <c r="E67" s="26">
        <f>SUM(E68:E69)</f>
        <v>187003.86000000007</v>
      </c>
      <c r="F67" s="26">
        <f>SUM(F68:F69)</f>
        <v>187003.85999999996</v>
      </c>
      <c r="G67" s="23">
        <f t="shared" si="2"/>
        <v>0</v>
      </c>
    </row>
    <row r="68" spans="1:7" x14ac:dyDescent="0.35">
      <c r="A68" s="2" t="s">
        <v>94</v>
      </c>
      <c r="B68" s="4" t="s">
        <v>124</v>
      </c>
      <c r="C68" s="24"/>
      <c r="D68" s="24"/>
      <c r="E68" s="24"/>
      <c r="F68" s="24"/>
      <c r="G68" s="23">
        <f t="shared" si="2"/>
        <v>0</v>
      </c>
    </row>
    <row r="69" spans="1:7" x14ac:dyDescent="0.35">
      <c r="A69" s="2" t="s">
        <v>95</v>
      </c>
      <c r="B69" s="4" t="s">
        <v>125</v>
      </c>
      <c r="C69" s="24">
        <f>400000-212996.14</f>
        <v>187003.86</v>
      </c>
      <c r="D69" s="24"/>
      <c r="E69" s="24">
        <f>330+200+219.12+150+315+430+450+500+330+1080+700+165+400+300+658+10044+986+1380+1058+330+4090+730+2100+630+1290+960+300+960+330+538.45+600+429.41+600+1819.41-1597.68-482.49-2136+1680+400+1350+420+450+400+1980+539.41+500+615.17+125+1931.2+440+500+187.5+1060+139.41+375+667.45+500+400+400+840+450+500+1165+1780+13790+500+1500+1350+8040+742+500-14.17+500+500+500+500+1490+330+500+615-1710.64-2311.8-346-255-1390.08-322.24-82.03+1350-2142+330+330+3104+3705+496+537.5+840+1237+2481.38+380+500+1850+315.54+1500+634.6+1100+1584+900+3768.2+102.35+198.67+315.54+187.5+350-1452+1980+500-6756+1350+1353.48+1500+500+500+12505+1400+326.91+500+3660+500-2895.11+1850+187.5-1097.71+1500+3555.84+765+1577+500+400+1725+150+500+4804-11400+600+1827+500+328+1776+946.5+266.13+1350+185+350+2900+250+2973.5+726.56+782.64+500+500+15992.5+1500+2249.29+4125+562.5+1129+1365.84+562.5+500+500+2252.5+1340+1076.91+2506.95+1320+400+1367.24+450+1150+500+442.54+567.5+1639.41+1250+1500+500+16962+750+4469.5+2050+2400+3902.59+1012.5+1340+1000+1015.8+1012.5+500+1012.5+500+405+1068+3065.16+107+566+2957.52+2594.38+530.69+102.35+543+1097.98-5200+1186.25+2045.78+1905+1000+375+1800+647.62+283.23+3978.65-36000+167.32+949.16+2100+1007.98+1500+1533.64+1994.62+1754+1219.48+1760-12945.63-8473.71-494-4448-18949.28-1367.61+675+675-2994.6+2025-7.86+1350-0.38+1350+675-14450+3375-1878.33+2350+3375+2700+2357.5+1827.39+2700+1350+1350+1350-9860-6-0.19+1350+2850-1161.5+2250+1350-2060.27+3693.75+2027.5+4050-3400+1181.25+1350+3712.5+2750+2700+1350+1350+1012.5+1350-5780+1350-1111.51+4200+1022-2550+2700+1350+2531.25+1350+8482-6.14+1359-900-3910+2045.36+1350-5085.48-9750+2306.25+1000-16068-2601.6-428.1</f>
        <v>187003.86000000007</v>
      </c>
      <c r="F69" s="24">
        <f>4110.2+14162.69+1461.56+1462.56+3171+5360.97+1242.77+24795.78+3706+6270.41+1453.61-13126.66+23387.35+5145.26+1192.77+1005+19487.59+2911+4927.69+1142.32+10900+17083.28+2553+4320.2+1001.5+1413+3426.52+513+866.69+200.92+6855.06+1024+1733.4+401.83+1413+6854.06+1025+1733.4+401.83+6855.06+1024+1733.4+401.84</f>
        <v>187003.85999999996</v>
      </c>
      <c r="G69" s="23">
        <f t="shared" si="2"/>
        <v>0</v>
      </c>
    </row>
    <row r="70" spans="1:7" x14ac:dyDescent="0.35">
      <c r="A70" s="2" t="s">
        <v>96</v>
      </c>
      <c r="B70" s="4" t="s">
        <v>126</v>
      </c>
      <c r="C70" s="24"/>
      <c r="D70" s="24"/>
      <c r="E70" s="24"/>
      <c r="F70" s="24"/>
      <c r="G70" s="23">
        <f t="shared" si="2"/>
        <v>0</v>
      </c>
    </row>
    <row r="71" spans="1:7" s="15" customFormat="1" x14ac:dyDescent="0.35">
      <c r="A71" s="13" t="s">
        <v>97</v>
      </c>
      <c r="B71" s="16" t="s">
        <v>127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2"/>
        <v>0</v>
      </c>
    </row>
    <row r="72" spans="1:7" s="15" customFormat="1" ht="29" x14ac:dyDescent="0.35">
      <c r="A72" s="13" t="s">
        <v>98</v>
      </c>
      <c r="B72" s="16" t="s">
        <v>128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2"/>
        <v>0</v>
      </c>
    </row>
    <row r="73" spans="1:7" x14ac:dyDescent="0.35">
      <c r="A73" s="2" t="s">
        <v>99</v>
      </c>
      <c r="B73" s="4" t="s">
        <v>129</v>
      </c>
      <c r="C73" s="24"/>
      <c r="D73" s="24"/>
      <c r="E73" s="24"/>
      <c r="F73" s="24"/>
      <c r="G73" s="23">
        <f t="shared" si="2"/>
        <v>0</v>
      </c>
    </row>
    <row r="74" spans="1:7" s="15" customFormat="1" x14ac:dyDescent="0.35">
      <c r="A74" s="13" t="s">
        <v>100</v>
      </c>
      <c r="B74" s="16" t="s">
        <v>130</v>
      </c>
      <c r="C74" s="25"/>
      <c r="D74" s="25"/>
      <c r="E74" s="25"/>
      <c r="F74" s="25"/>
      <c r="G74" s="23">
        <f t="shared" si="2"/>
        <v>0</v>
      </c>
    </row>
    <row r="75" spans="1:7" s="15" customFormat="1" x14ac:dyDescent="0.35">
      <c r="A75" s="13" t="s">
        <v>101</v>
      </c>
      <c r="B75" s="16" t="s">
        <v>131</v>
      </c>
      <c r="C75" s="25"/>
      <c r="D75" s="25"/>
      <c r="E75" s="25"/>
      <c r="F75" s="25"/>
      <c r="G75" s="23">
        <f t="shared" si="2"/>
        <v>0</v>
      </c>
    </row>
    <row r="76" spans="1:7" x14ac:dyDescent="0.35">
      <c r="A76" s="2" t="s">
        <v>102</v>
      </c>
      <c r="B76" s="4" t="s">
        <v>132</v>
      </c>
      <c r="C76" s="24"/>
      <c r="D76" s="24"/>
      <c r="E76" s="24"/>
      <c r="F76" s="24"/>
      <c r="G76" s="23">
        <f t="shared" si="2"/>
        <v>0</v>
      </c>
    </row>
    <row r="77" spans="1:7" x14ac:dyDescent="0.35">
      <c r="A77" s="2" t="s">
        <v>103</v>
      </c>
      <c r="B77" s="4" t="s">
        <v>133</v>
      </c>
      <c r="C77" s="24"/>
      <c r="D77" s="24"/>
      <c r="E77" s="24"/>
      <c r="F77" s="24"/>
      <c r="G77" s="23">
        <f t="shared" si="2"/>
        <v>0</v>
      </c>
    </row>
    <row r="78" spans="1:7" s="15" customFormat="1" x14ac:dyDescent="0.35">
      <c r="A78" s="13" t="s">
        <v>104</v>
      </c>
      <c r="B78" s="16" t="s">
        <v>134</v>
      </c>
      <c r="C78" s="25">
        <f>SUM(C79:C82)</f>
        <v>4067.7999999999993</v>
      </c>
      <c r="D78" s="25">
        <f>SUM(D79:D82)</f>
        <v>0</v>
      </c>
      <c r="E78" s="25">
        <f>SUM(E79:E82)</f>
        <v>4067.8</v>
      </c>
      <c r="F78" s="25">
        <f>SUM(F79:F82)</f>
        <v>4067.7999999999997</v>
      </c>
      <c r="G78" s="23">
        <f t="shared" si="2"/>
        <v>0</v>
      </c>
    </row>
    <row r="79" spans="1:7" ht="29" x14ac:dyDescent="0.35">
      <c r="A79" s="2" t="s">
        <v>105</v>
      </c>
      <c r="B79" s="4" t="s">
        <v>135</v>
      </c>
      <c r="C79" s="24">
        <f>33400-2142-27190.2</f>
        <v>4067.7999999999993</v>
      </c>
      <c r="D79" s="24"/>
      <c r="E79" s="24">
        <f>14.17+840+4421.6-5214+426.4+1367.61+7.86+0.38+1878.33+6+6.14+264.64+48.67</f>
        <v>4067.8</v>
      </c>
      <c r="F79" s="24">
        <f>11.26+2.91+8.36+1.22+158.35+10.92+1173.71+27.55+278.47+171.22+11.81+6.5+1.36+0.38+1519+358+1.33+5+1+4.99+1.15+264.64+48.67</f>
        <v>4067.7999999999997</v>
      </c>
      <c r="G79" s="23">
        <f t="shared" si="2"/>
        <v>0</v>
      </c>
    </row>
    <row r="80" spans="1:7" ht="29" x14ac:dyDescent="0.35">
      <c r="A80" s="2" t="s">
        <v>106</v>
      </c>
      <c r="B80" s="4" t="s">
        <v>136</v>
      </c>
      <c r="C80" s="24"/>
      <c r="D80" s="24"/>
      <c r="E80" s="24"/>
      <c r="F80" s="24"/>
      <c r="G80" s="23">
        <f t="shared" si="2"/>
        <v>0</v>
      </c>
    </row>
    <row r="81" spans="1:7" x14ac:dyDescent="0.35">
      <c r="A81" s="2" t="s">
        <v>107</v>
      </c>
      <c r="B81" s="4" t="s">
        <v>137</v>
      </c>
      <c r="C81" s="24"/>
      <c r="D81" s="24"/>
      <c r="E81" s="24"/>
      <c r="F81" s="24"/>
      <c r="G81" s="23">
        <f t="shared" si="2"/>
        <v>0</v>
      </c>
    </row>
    <row r="82" spans="1:7" x14ac:dyDescent="0.35">
      <c r="A82" s="2" t="s">
        <v>108</v>
      </c>
      <c r="B82" s="4" t="s">
        <v>138</v>
      </c>
      <c r="C82" s="24"/>
      <c r="D82" s="24"/>
      <c r="E82" s="24"/>
      <c r="F82" s="24"/>
      <c r="G82" s="23">
        <f t="shared" si="2"/>
        <v>0</v>
      </c>
    </row>
    <row r="83" spans="1:7" s="15" customFormat="1" x14ac:dyDescent="0.35">
      <c r="A83" s="13" t="s">
        <v>109</v>
      </c>
      <c r="B83" s="16" t="s">
        <v>139</v>
      </c>
      <c r="C83" s="25">
        <f>C84+C86</f>
        <v>127786.22</v>
      </c>
      <c r="D83" s="25">
        <f>D84+D86</f>
        <v>0</v>
      </c>
      <c r="E83" s="25">
        <f>E84+E86</f>
        <v>127786.22</v>
      </c>
      <c r="F83" s="25">
        <f>F84+F86</f>
        <v>127786.22</v>
      </c>
      <c r="G83" s="23">
        <f t="shared" ref="G83:G94" si="3">E83-F83</f>
        <v>0</v>
      </c>
    </row>
    <row r="84" spans="1:7" s="15" customFormat="1" x14ac:dyDescent="0.35">
      <c r="A84" s="13" t="s">
        <v>110</v>
      </c>
      <c r="B84" s="16" t="s">
        <v>140</v>
      </c>
      <c r="C84" s="25">
        <f>C85</f>
        <v>31868</v>
      </c>
      <c r="D84" s="25">
        <f>D85</f>
        <v>0</v>
      </c>
      <c r="E84" s="25">
        <f>E85</f>
        <v>31868</v>
      </c>
      <c r="F84" s="25">
        <f>F85</f>
        <v>31868</v>
      </c>
      <c r="G84" s="23">
        <f t="shared" si="3"/>
        <v>0</v>
      </c>
    </row>
    <row r="85" spans="1:7" x14ac:dyDescent="0.35">
      <c r="A85" s="2" t="s">
        <v>111</v>
      </c>
      <c r="B85" s="4" t="s">
        <v>141</v>
      </c>
      <c r="C85" s="24">
        <f>50000-11400-30000+31400-8132</f>
        <v>31868</v>
      </c>
      <c r="D85" s="24"/>
      <c r="E85" s="24">
        <f>1350+14450+16068</f>
        <v>31868</v>
      </c>
      <c r="F85" s="24">
        <f>15800+16068</f>
        <v>31868</v>
      </c>
      <c r="G85" s="23">
        <f t="shared" si="3"/>
        <v>0</v>
      </c>
    </row>
    <row r="86" spans="1:7" s="15" customFormat="1" x14ac:dyDescent="0.35">
      <c r="A86" s="13" t="s">
        <v>112</v>
      </c>
      <c r="B86" s="16" t="s">
        <v>142</v>
      </c>
      <c r="C86" s="25">
        <f>SUM(C87)</f>
        <v>95918.22</v>
      </c>
      <c r="D86" s="25">
        <f>SUM(D87)</f>
        <v>0</v>
      </c>
      <c r="E86" s="25">
        <f>E87</f>
        <v>95918.22</v>
      </c>
      <c r="F86" s="25">
        <f>SUM(F87)</f>
        <v>95918.22</v>
      </c>
      <c r="G86" s="23">
        <f t="shared" si="3"/>
        <v>0</v>
      </c>
    </row>
    <row r="87" spans="1:7" s="15" customFormat="1" x14ac:dyDescent="0.35">
      <c r="A87" s="13" t="s">
        <v>113</v>
      </c>
      <c r="B87" s="16" t="s">
        <v>143</v>
      </c>
      <c r="C87" s="25">
        <f>SUM(C88:C93)</f>
        <v>95918.22</v>
      </c>
      <c r="D87" s="25">
        <f>SUM(D88:D93)</f>
        <v>0</v>
      </c>
      <c r="E87" s="25">
        <f>SUM(E88:E93)</f>
        <v>95918.22</v>
      </c>
      <c r="F87" s="25">
        <f>SUM(F88:F93)</f>
        <v>95918.22</v>
      </c>
      <c r="G87" s="23">
        <f t="shared" si="3"/>
        <v>0</v>
      </c>
    </row>
    <row r="88" spans="1:7" x14ac:dyDescent="0.35">
      <c r="A88" s="2" t="s">
        <v>114</v>
      </c>
      <c r="B88" s="4" t="s">
        <v>144</v>
      </c>
      <c r="C88" s="24"/>
      <c r="D88" s="24"/>
      <c r="E88" s="24"/>
      <c r="F88" s="24"/>
      <c r="G88" s="23">
        <f t="shared" si="3"/>
        <v>0</v>
      </c>
    </row>
    <row r="89" spans="1:7" x14ac:dyDescent="0.35">
      <c r="A89" s="2" t="s">
        <v>115</v>
      </c>
      <c r="B89" s="4" t="s">
        <v>145</v>
      </c>
      <c r="C89" s="24"/>
      <c r="D89" s="24"/>
      <c r="E89" s="24"/>
      <c r="F89" s="24"/>
      <c r="G89" s="23">
        <f t="shared" si="3"/>
        <v>0</v>
      </c>
    </row>
    <row r="90" spans="1:7" x14ac:dyDescent="0.35">
      <c r="A90" s="2" t="s">
        <v>116</v>
      </c>
      <c r="B90" s="4" t="s">
        <v>146</v>
      </c>
      <c r="C90" s="24"/>
      <c r="D90" s="24"/>
      <c r="E90" s="24"/>
      <c r="F90" s="24"/>
      <c r="G90" s="23">
        <f t="shared" si="3"/>
        <v>0</v>
      </c>
    </row>
    <row r="91" spans="1:7" x14ac:dyDescent="0.35">
      <c r="A91" s="2" t="s">
        <v>117</v>
      </c>
      <c r="B91" s="4" t="s">
        <v>147</v>
      </c>
      <c r="C91" s="24">
        <f>50000+30000-3631.38</f>
        <v>76368.62</v>
      </c>
      <c r="D91" s="24"/>
      <c r="E91" s="24">
        <f>36000+12945.63+8473.71+18949.28</f>
        <v>76368.62</v>
      </c>
      <c r="F91" s="24">
        <f>36000+7316.43+5629.2+8473.71+18949.28</f>
        <v>76368.62</v>
      </c>
      <c r="G91" s="23">
        <f t="shared" si="3"/>
        <v>0</v>
      </c>
    </row>
    <row r="92" spans="1:7" x14ac:dyDescent="0.35">
      <c r="A92" s="2" t="s">
        <v>118</v>
      </c>
      <c r="B92" s="4" t="s">
        <v>148</v>
      </c>
      <c r="C92" s="24"/>
      <c r="D92" s="24"/>
      <c r="E92" s="24"/>
      <c r="F92" s="24"/>
      <c r="G92" s="23">
        <f t="shared" si="3"/>
        <v>0</v>
      </c>
    </row>
    <row r="93" spans="1:7" x14ac:dyDescent="0.35">
      <c r="A93" s="2" t="s">
        <v>119</v>
      </c>
      <c r="B93" s="4" t="s">
        <v>149</v>
      </c>
      <c r="C93" s="24">
        <f>10000+9549.6</f>
        <v>19549.599999999999</v>
      </c>
      <c r="D93" s="24"/>
      <c r="E93" s="24">
        <f>5200+1161.5+900+9750+428.1+1110+1000</f>
        <v>19549.599999999999</v>
      </c>
      <c r="F93" s="24">
        <f>5200+1161.5+900+9750+2538.1</f>
        <v>19549.599999999999</v>
      </c>
      <c r="G93" s="23">
        <f t="shared" si="3"/>
        <v>0</v>
      </c>
    </row>
    <row r="94" spans="1:7" ht="15.5" customHeight="1" x14ac:dyDescent="0.35">
      <c r="A94" s="43" t="s">
        <v>169</v>
      </c>
      <c r="B94" s="4" t="s">
        <v>170</v>
      </c>
      <c r="C94" s="24"/>
      <c r="D94" s="24"/>
      <c r="E94" s="24"/>
      <c r="F94" s="24"/>
      <c r="G94" s="23">
        <f t="shared" si="3"/>
        <v>0</v>
      </c>
    </row>
    <row r="95" spans="1:7" x14ac:dyDescent="0.35"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35" t="s">
        <v>180</v>
      </c>
      <c r="B97" s="31"/>
      <c r="E97" s="48" t="s">
        <v>180</v>
      </c>
      <c r="F97" s="48"/>
    </row>
    <row r="98" spans="1:6" x14ac:dyDescent="0.35">
      <c r="A98" s="35"/>
      <c r="B98" s="31"/>
      <c r="E98" s="35"/>
      <c r="F98" s="35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7" zoomScale="75" zoomScaleNormal="75" workbookViewId="0">
      <selection activeCell="C94" sqref="C94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4.4" hidden="1" x14ac:dyDescent="0.3"/>
    <row r="2" spans="1:7" ht="14.4" hidden="1" x14ac:dyDescent="0.3"/>
    <row r="3" spans="1:7" ht="14.4" hidden="1" x14ac:dyDescent="0.3"/>
    <row r="4" spans="1:7" ht="14.4" hidden="1" x14ac:dyDescent="0.3"/>
    <row r="5" spans="1:7" ht="14.4" hidden="1" x14ac:dyDescent="0.3"/>
    <row r="6" spans="1:7" ht="14.4" hidden="1" x14ac:dyDescent="0.3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7" t="s">
        <v>186</v>
      </c>
      <c r="D13" s="47"/>
      <c r="E13" s="47"/>
      <c r="F13" t="s">
        <v>168</v>
      </c>
      <c r="G13" s="27"/>
    </row>
    <row r="14" spans="1:7" ht="15" thickBot="1" x14ac:dyDescent="0.4">
      <c r="C14" s="29" t="s">
        <v>185</v>
      </c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7" s="15" customFormat="1" x14ac:dyDescent="0.35">
      <c r="A17" s="12" t="s">
        <v>1</v>
      </c>
      <c r="B17" s="14"/>
      <c r="C17" s="23">
        <f>C19+C27+C71+C74+C78+C83</f>
        <v>18900</v>
      </c>
      <c r="D17" s="23">
        <f>D19+D27+D71+D74+D78+D83</f>
        <v>0</v>
      </c>
      <c r="E17" s="23">
        <f>E19+E27+E71+E74+E78+E83</f>
        <v>18900</v>
      </c>
      <c r="F17" s="23">
        <f>F19+F27+F71+F74+F78+F83</f>
        <v>18900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0</v>
      </c>
      <c r="D19" s="25">
        <f>D20+D21+D26</f>
        <v>0</v>
      </c>
      <c r="E19" s="25">
        <f>E20+E21+E26</f>
        <v>0</v>
      </c>
      <c r="F19" s="25">
        <f>F20+F21+F26</f>
        <v>0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/>
      <c r="D20" s="24"/>
      <c r="E20" s="24"/>
      <c r="F20" s="24"/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/>
      <c r="D26" s="25"/>
      <c r="E26" s="25"/>
      <c r="F26" s="25"/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0</v>
      </c>
      <c r="D27" s="25">
        <f t="shared" ref="D27:F27" si="1">D28+D29+D30+D36+D39+D40+D58</f>
        <v>0</v>
      </c>
      <c r="E27" s="25">
        <f t="shared" si="1"/>
        <v>0</v>
      </c>
      <c r="F27" s="25">
        <f t="shared" si="1"/>
        <v>0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0</v>
      </c>
      <c r="D30" s="25">
        <f>D31+D36</f>
        <v>0</v>
      </c>
      <c r="E30" s="25">
        <f>E31+E36</f>
        <v>0</v>
      </c>
      <c r="F30" s="25">
        <f>F31+F36</f>
        <v>0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0</v>
      </c>
      <c r="D31" s="24">
        <f>D32+D33+D34+D35</f>
        <v>0</v>
      </c>
      <c r="E31" s="24">
        <f>E32+E33+E34+E35</f>
        <v>0</v>
      </c>
      <c r="F31" s="24">
        <f>F32+F33+F34+F35</f>
        <v>0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/>
      <c r="D34" s="24"/>
      <c r="E34" s="24"/>
      <c r="F34" s="24"/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155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0</v>
      </c>
      <c r="D40" s="25">
        <f>D41+D42+D48+D49+D50+D55+D56+D57</f>
        <v>0</v>
      </c>
      <c r="E40" s="25">
        <f>E41+E42+E48+E49+E50+E55+E56+E57</f>
        <v>0</v>
      </c>
      <c r="F40" s="25">
        <f>F41+F42+F48+F49+F50+F55+F56+F57</f>
        <v>0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/>
      <c r="D41" s="24"/>
      <c r="E41" s="24"/>
      <c r="F41" s="24"/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156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157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0</v>
      </c>
      <c r="D58" s="25">
        <f>D59+D62+D63+D64+D65+D66+D67+D70</f>
        <v>0</v>
      </c>
      <c r="E58" s="25">
        <f>E59+E62+E63+E64+E65+E66+E67+E70</f>
        <v>0</v>
      </c>
      <c r="F58" s="25">
        <f>F59+F62+F63+F64+F65+F66+F67+F70</f>
        <v>0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120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121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123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122</v>
      </c>
      <c r="C67" s="26">
        <f>SUM(C68:C69)</f>
        <v>0</v>
      </c>
      <c r="D67" s="26">
        <f>SUM(D68:D69)</f>
        <v>0</v>
      </c>
      <c r="E67" s="26">
        <f>SUM(E68:E69)</f>
        <v>0</v>
      </c>
      <c r="F67" s="26">
        <f>SUM(F68:F69)</f>
        <v>0</v>
      </c>
      <c r="G67" s="23">
        <f t="shared" si="0"/>
        <v>0</v>
      </c>
    </row>
    <row r="68" spans="1:7" x14ac:dyDescent="0.35">
      <c r="A68" s="2" t="s">
        <v>94</v>
      </c>
      <c r="B68" s="4" t="s">
        <v>124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125</v>
      </c>
      <c r="C69" s="24"/>
      <c r="D69" s="24"/>
      <c r="E69" s="24"/>
      <c r="F69" s="24"/>
      <c r="G69" s="23">
        <f t="shared" si="0"/>
        <v>0</v>
      </c>
    </row>
    <row r="70" spans="1:7" x14ac:dyDescent="0.35">
      <c r="A70" s="2" t="s">
        <v>96</v>
      </c>
      <c r="B70" s="4" t="s">
        <v>126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127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128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129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130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131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132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133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134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135</v>
      </c>
      <c r="C79" s="24"/>
      <c r="D79" s="24"/>
      <c r="E79" s="24"/>
      <c r="F79" s="24"/>
      <c r="G79" s="23">
        <f t="shared" si="0"/>
        <v>0</v>
      </c>
    </row>
    <row r="80" spans="1:7" ht="29" x14ac:dyDescent="0.35">
      <c r="A80" s="2" t="s">
        <v>106</v>
      </c>
      <c r="B80" s="4" t="s">
        <v>136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107</v>
      </c>
      <c r="B81" s="4" t="s">
        <v>137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108</v>
      </c>
      <c r="B82" s="4" t="s">
        <v>138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109</v>
      </c>
      <c r="B83" s="16" t="s">
        <v>139</v>
      </c>
      <c r="C83" s="25">
        <f>C84+C86</f>
        <v>18900</v>
      </c>
      <c r="D83" s="25">
        <f>D84+D86</f>
        <v>0</v>
      </c>
      <c r="E83" s="25">
        <f>E84+E86</f>
        <v>18900</v>
      </c>
      <c r="F83" s="25">
        <f>F84+F86</f>
        <v>18900</v>
      </c>
      <c r="G83" s="23">
        <f t="shared" ref="G83:G94" si="2">E83-F83</f>
        <v>0</v>
      </c>
    </row>
    <row r="84" spans="1:7" s="15" customFormat="1" x14ac:dyDescent="0.35">
      <c r="A84" s="13" t="s">
        <v>110</v>
      </c>
      <c r="B84" s="16" t="s">
        <v>140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111</v>
      </c>
      <c r="B85" s="4" t="s">
        <v>141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112</v>
      </c>
      <c r="B86" s="16" t="s">
        <v>142</v>
      </c>
      <c r="C86" s="25">
        <f>SUM(C87)</f>
        <v>18900</v>
      </c>
      <c r="D86" s="25">
        <f>SUM(D87)</f>
        <v>0</v>
      </c>
      <c r="E86" s="25">
        <f>E87</f>
        <v>18900</v>
      </c>
      <c r="F86" s="25">
        <f>SUM(F87)</f>
        <v>18900</v>
      </c>
      <c r="G86" s="23">
        <f t="shared" si="2"/>
        <v>0</v>
      </c>
    </row>
    <row r="87" spans="1:7" s="15" customFormat="1" x14ac:dyDescent="0.35">
      <c r="A87" s="13" t="s">
        <v>113</v>
      </c>
      <c r="B87" s="16" t="s">
        <v>143</v>
      </c>
      <c r="C87" s="25">
        <f>SUM(C88:C93)</f>
        <v>18900</v>
      </c>
      <c r="D87" s="25">
        <f>SUM(D88:D93)</f>
        <v>0</v>
      </c>
      <c r="E87" s="25">
        <f>SUM(E88:E93)</f>
        <v>18900</v>
      </c>
      <c r="F87" s="25">
        <f>SUM(F88:F93)</f>
        <v>18900</v>
      </c>
      <c r="G87" s="23">
        <f t="shared" si="2"/>
        <v>0</v>
      </c>
    </row>
    <row r="88" spans="1:7" x14ac:dyDescent="0.35">
      <c r="A88" s="2" t="s">
        <v>114</v>
      </c>
      <c r="B88" s="4" t="s">
        <v>144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115</v>
      </c>
      <c r="B89" s="4" t="s">
        <v>145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116</v>
      </c>
      <c r="B90" s="4" t="s">
        <v>146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117</v>
      </c>
      <c r="B91" s="4" t="s">
        <v>147</v>
      </c>
      <c r="C91" s="24"/>
      <c r="D91" s="24"/>
      <c r="E91" s="24"/>
      <c r="F91" s="24"/>
      <c r="G91" s="23">
        <f t="shared" si="2"/>
        <v>0</v>
      </c>
    </row>
    <row r="92" spans="1:7" x14ac:dyDescent="0.35">
      <c r="A92" s="2" t="s">
        <v>118</v>
      </c>
      <c r="B92" s="4" t="s">
        <v>148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119</v>
      </c>
      <c r="B93" s="4" t="s">
        <v>149</v>
      </c>
      <c r="C93" s="24">
        <f>6000+15000-2100</f>
        <v>18900</v>
      </c>
      <c r="D93" s="24"/>
      <c r="E93" s="24">
        <f>3000+3000+5700+3000+4200</f>
        <v>18900</v>
      </c>
      <c r="F93" s="24">
        <f>10188.75+8711.25</f>
        <v>18900</v>
      </c>
      <c r="G93" s="23">
        <f t="shared" si="2"/>
        <v>0</v>
      </c>
    </row>
    <row r="94" spans="1:7" ht="21.5" customHeight="1" x14ac:dyDescent="0.35">
      <c r="A94" s="2" t="s">
        <v>169</v>
      </c>
      <c r="B94" s="4" t="s">
        <v>170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41" t="s">
        <v>180</v>
      </c>
      <c r="B97" s="31"/>
      <c r="E97" s="48" t="s">
        <v>180</v>
      </c>
      <c r="F97" s="48"/>
    </row>
    <row r="98" spans="1:6" x14ac:dyDescent="0.35">
      <c r="A98" s="41"/>
      <c r="B98" s="31"/>
      <c r="E98" s="41"/>
      <c r="F98" s="41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7" zoomScale="75" zoomScaleNormal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4.4" hidden="1" x14ac:dyDescent="0.3"/>
    <row r="2" spans="1:7" ht="14.4" hidden="1" x14ac:dyDescent="0.3"/>
    <row r="3" spans="1:7" ht="14.4" hidden="1" x14ac:dyDescent="0.3"/>
    <row r="4" spans="1:7" ht="14.4" hidden="1" x14ac:dyDescent="0.3"/>
    <row r="5" spans="1:7" ht="14.4" hidden="1" x14ac:dyDescent="0.3"/>
    <row r="6" spans="1:7" ht="14.4" hidden="1" x14ac:dyDescent="0.3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7" t="s">
        <v>187</v>
      </c>
      <c r="D13" s="47"/>
      <c r="E13" s="47"/>
      <c r="F13" t="s">
        <v>168</v>
      </c>
      <c r="G13" s="27"/>
    </row>
    <row r="14" spans="1:7" ht="15" thickBot="1" x14ac:dyDescent="0.4">
      <c r="C14" s="29" t="s">
        <v>188</v>
      </c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7" s="15" customFormat="1" x14ac:dyDescent="0.35">
      <c r="A17" s="12" t="s">
        <v>1</v>
      </c>
      <c r="B17" s="14"/>
      <c r="C17" s="23">
        <f>C19+C27+C71+C74+C78+C83</f>
        <v>3110.04</v>
      </c>
      <c r="D17" s="23">
        <f>D19+D27+D71+D74+D78+D83</f>
        <v>0</v>
      </c>
      <c r="E17" s="23">
        <f>E19+E27+E71+E74+E78+E83</f>
        <v>3110.04</v>
      </c>
      <c r="F17" s="23">
        <f>F19+F27+F71+F74+F78+F83</f>
        <v>3110.04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0</v>
      </c>
      <c r="D19" s="25">
        <f>D20+D21+D26</f>
        <v>0</v>
      </c>
      <c r="E19" s="25">
        <f>E20+E21+E26</f>
        <v>0</v>
      </c>
      <c r="F19" s="25">
        <f>F20+F21+F26</f>
        <v>0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/>
      <c r="D20" s="24"/>
      <c r="E20" s="24"/>
      <c r="F20" s="24"/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/>
      <c r="D26" s="25"/>
      <c r="E26" s="25"/>
      <c r="F26" s="25"/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0</v>
      </c>
      <c r="D27" s="25">
        <f t="shared" ref="D27:F27" si="1">D28+D29+D30+D36+D39+D40+D58</f>
        <v>0</v>
      </c>
      <c r="E27" s="25">
        <f t="shared" si="1"/>
        <v>0</v>
      </c>
      <c r="F27" s="25">
        <f t="shared" si="1"/>
        <v>0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0</v>
      </c>
      <c r="D30" s="25">
        <f>D31+D36</f>
        <v>0</v>
      </c>
      <c r="E30" s="25">
        <f>E31+E36</f>
        <v>0</v>
      </c>
      <c r="F30" s="25">
        <f>F31+F36</f>
        <v>0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0</v>
      </c>
      <c r="D31" s="24">
        <f>D32+D33+D34+D35</f>
        <v>0</v>
      </c>
      <c r="E31" s="24">
        <f>E32+E33+E34+E35</f>
        <v>0</v>
      </c>
      <c r="F31" s="24">
        <f>F32+F33+F34+F35</f>
        <v>0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/>
      <c r="D34" s="24"/>
      <c r="E34" s="24"/>
      <c r="F34" s="24"/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155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0</v>
      </c>
      <c r="D40" s="25">
        <f>D41+D42+D48+D49+D50+D55+D56+D57</f>
        <v>0</v>
      </c>
      <c r="E40" s="25">
        <f>E41+E42+E48+E49+E50+E55+E56+E57</f>
        <v>0</v>
      </c>
      <c r="F40" s="25">
        <f>F41+F42+F48+F49+F50+F55+F56+F57</f>
        <v>0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/>
      <c r="D41" s="24"/>
      <c r="E41" s="24"/>
      <c r="F41" s="24"/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156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157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0</v>
      </c>
      <c r="D58" s="25">
        <f>D59+D62+D63+D64+D65+D66+D67+D70</f>
        <v>0</v>
      </c>
      <c r="E58" s="25">
        <f>E59+E62+E63+E64+E65+E66+E67+E70</f>
        <v>0</v>
      </c>
      <c r="F58" s="25">
        <f>F59+F62+F63+F64+F65+F66+F67+F70</f>
        <v>0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120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121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123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122</v>
      </c>
      <c r="C67" s="26">
        <f>SUM(C68:C69)</f>
        <v>0</v>
      </c>
      <c r="D67" s="26">
        <f>SUM(D68:D69)</f>
        <v>0</v>
      </c>
      <c r="E67" s="26">
        <f>SUM(E68:E69)</f>
        <v>0</v>
      </c>
      <c r="F67" s="26">
        <f>SUM(F68:F69)</f>
        <v>0</v>
      </c>
      <c r="G67" s="23">
        <f t="shared" si="0"/>
        <v>0</v>
      </c>
    </row>
    <row r="68" spans="1:7" x14ac:dyDescent="0.35">
      <c r="A68" s="2" t="s">
        <v>94</v>
      </c>
      <c r="B68" s="4" t="s">
        <v>124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125</v>
      </c>
      <c r="C69" s="24"/>
      <c r="D69" s="24"/>
      <c r="E69" s="24"/>
      <c r="F69" s="24"/>
      <c r="G69" s="23">
        <f t="shared" si="0"/>
        <v>0</v>
      </c>
    </row>
    <row r="70" spans="1:7" x14ac:dyDescent="0.35">
      <c r="A70" s="2" t="s">
        <v>96</v>
      </c>
      <c r="B70" s="4" t="s">
        <v>126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127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128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129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130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131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132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133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134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135</v>
      </c>
      <c r="C79" s="24"/>
      <c r="D79" s="24"/>
      <c r="E79" s="24"/>
      <c r="F79" s="24"/>
      <c r="G79" s="23">
        <f t="shared" si="0"/>
        <v>0</v>
      </c>
    </row>
    <row r="80" spans="1:7" ht="29" x14ac:dyDescent="0.35">
      <c r="A80" s="2" t="s">
        <v>106</v>
      </c>
      <c r="B80" s="4" t="s">
        <v>136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107</v>
      </c>
      <c r="B81" s="4" t="s">
        <v>137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108</v>
      </c>
      <c r="B82" s="4" t="s">
        <v>138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109</v>
      </c>
      <c r="B83" s="16" t="s">
        <v>139</v>
      </c>
      <c r="C83" s="25">
        <f>C84+C86</f>
        <v>3110.04</v>
      </c>
      <c r="D83" s="25">
        <f>D84+D86</f>
        <v>0</v>
      </c>
      <c r="E83" s="25">
        <f>E84+E86</f>
        <v>3110.04</v>
      </c>
      <c r="F83" s="25">
        <f>F84+F86</f>
        <v>3110.04</v>
      </c>
      <c r="G83" s="23">
        <f t="shared" ref="G83:G94" si="2">E83-F83</f>
        <v>0</v>
      </c>
    </row>
    <row r="84" spans="1:7" s="15" customFormat="1" x14ac:dyDescent="0.35">
      <c r="A84" s="13" t="s">
        <v>110</v>
      </c>
      <c r="B84" s="16" t="s">
        <v>140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111</v>
      </c>
      <c r="B85" s="4" t="s">
        <v>141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112</v>
      </c>
      <c r="B86" s="16" t="s">
        <v>142</v>
      </c>
      <c r="C86" s="25">
        <f>SUM(C87)</f>
        <v>3110.04</v>
      </c>
      <c r="D86" s="25">
        <f>SUM(D87)</f>
        <v>0</v>
      </c>
      <c r="E86" s="25">
        <f>E87</f>
        <v>3110.04</v>
      </c>
      <c r="F86" s="25">
        <f>SUM(F87)</f>
        <v>3110.04</v>
      </c>
      <c r="G86" s="23">
        <f t="shared" si="2"/>
        <v>0</v>
      </c>
    </row>
    <row r="87" spans="1:7" s="15" customFormat="1" x14ac:dyDescent="0.35">
      <c r="A87" s="13" t="s">
        <v>113</v>
      </c>
      <c r="B87" s="16" t="s">
        <v>143</v>
      </c>
      <c r="C87" s="25">
        <f>SUM(C88:C93)</f>
        <v>3110.04</v>
      </c>
      <c r="D87" s="25">
        <f>SUM(D88:D93)</f>
        <v>0</v>
      </c>
      <c r="E87" s="25">
        <f>SUM(E88:E93)</f>
        <v>3110.04</v>
      </c>
      <c r="F87" s="25">
        <f>SUM(F88:F93)</f>
        <v>3110.04</v>
      </c>
      <c r="G87" s="23">
        <f t="shared" si="2"/>
        <v>0</v>
      </c>
    </row>
    <row r="88" spans="1:7" x14ac:dyDescent="0.35">
      <c r="A88" s="2" t="s">
        <v>114</v>
      </c>
      <c r="B88" s="4" t="s">
        <v>144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115</v>
      </c>
      <c r="B89" s="4" t="s">
        <v>145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116</v>
      </c>
      <c r="B90" s="4" t="s">
        <v>146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117</v>
      </c>
      <c r="B91" s="4" t="s">
        <v>147</v>
      </c>
      <c r="C91" s="24">
        <v>3110.04</v>
      </c>
      <c r="D91" s="24"/>
      <c r="E91" s="24">
        <v>3110.04</v>
      </c>
      <c r="F91" s="24">
        <v>3110.04</v>
      </c>
      <c r="G91" s="23">
        <f t="shared" si="2"/>
        <v>0</v>
      </c>
    </row>
    <row r="92" spans="1:7" x14ac:dyDescent="0.35">
      <c r="A92" s="2" t="s">
        <v>118</v>
      </c>
      <c r="B92" s="4" t="s">
        <v>148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119</v>
      </c>
      <c r="B93" s="4" t="s">
        <v>149</v>
      </c>
      <c r="C93" s="24"/>
      <c r="D93" s="24"/>
      <c r="E93" s="24"/>
      <c r="F93" s="24"/>
      <c r="G93" s="23">
        <f t="shared" si="2"/>
        <v>0</v>
      </c>
    </row>
    <row r="94" spans="1:7" ht="21.5" customHeight="1" x14ac:dyDescent="0.35">
      <c r="A94" s="2" t="s">
        <v>169</v>
      </c>
      <c r="B94" s="4" t="s">
        <v>170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42" t="s">
        <v>180</v>
      </c>
      <c r="B97" s="31"/>
      <c r="E97" s="48" t="s">
        <v>180</v>
      </c>
      <c r="F97" s="48"/>
    </row>
    <row r="98" spans="1:6" x14ac:dyDescent="0.35">
      <c r="A98" s="42"/>
      <c r="B98" s="31"/>
      <c r="E98" s="42"/>
      <c r="F98" s="42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16" zoomScale="75" zoomScaleNormal="75" workbookViewId="0">
      <selection activeCell="C19" sqref="C19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4.4" hidden="1" x14ac:dyDescent="0.3"/>
    <row r="2" spans="1:7" ht="14.4" hidden="1" x14ac:dyDescent="0.3"/>
    <row r="3" spans="1:7" ht="14.4" hidden="1" x14ac:dyDescent="0.3"/>
    <row r="4" spans="1:7" ht="14.4" hidden="1" x14ac:dyDescent="0.3"/>
    <row r="5" spans="1:7" ht="14.4" hidden="1" x14ac:dyDescent="0.3"/>
    <row r="6" spans="1:7" ht="14.4" hidden="1" x14ac:dyDescent="0.3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9" t="s">
        <v>183</v>
      </c>
      <c r="D13" s="49"/>
      <c r="E13" s="49"/>
      <c r="F13" t="s">
        <v>168</v>
      </c>
      <c r="G13" s="27"/>
    </row>
    <row r="14" spans="1:7" ht="15" thickBot="1" x14ac:dyDescent="0.4">
      <c r="C14" s="29"/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7" s="15" customFormat="1" x14ac:dyDescent="0.35">
      <c r="A17" s="12" t="s">
        <v>1</v>
      </c>
      <c r="B17" s="14"/>
      <c r="C17" s="23">
        <f>Платные!C17+ГПД!C17+Пожертвование!C17+Аренда!C17</f>
        <v>475884.32</v>
      </c>
      <c r="D17" s="23">
        <f>Платные!D17+ГПД!D17+Пожертвование!D17</f>
        <v>0</v>
      </c>
      <c r="E17" s="23">
        <f>Платные!E17+ГПД!E17+Пожертвование!E17+Аренда!E17</f>
        <v>475884.32</v>
      </c>
      <c r="F17" s="23">
        <f>Платные!F17+ГПД!F17+Пожертвование!F17+Аренда!F17</f>
        <v>475884.31999999989</v>
      </c>
      <c r="G17" s="23">
        <f>Платные!G17+ГПД!G17+Пожертвование!G17+Аренда!G17</f>
        <v>0</v>
      </c>
    </row>
    <row r="18" spans="1:7" x14ac:dyDescent="0.35">
      <c r="A18" s="3" t="s">
        <v>2</v>
      </c>
      <c r="B18" s="4"/>
      <c r="C18" s="23">
        <f>Платные!C18+ГПД!C18+Пожертвование!C18+Аренда!C18</f>
        <v>0</v>
      </c>
      <c r="D18" s="24"/>
      <c r="E18" s="23">
        <f>Платные!E18+ГПД!E18+Пожертвование!E18+Аренда!E18</f>
        <v>0</v>
      </c>
      <c r="F18" s="23">
        <f>Платные!F18+ГПД!F18+Пожертвование!F18+Аренда!F18</f>
        <v>0</v>
      </c>
      <c r="G18" s="23">
        <f>Платные!G18+ГПД!G18+Пожертвование!G18+Аренда!G18</f>
        <v>0</v>
      </c>
    </row>
    <row r="19" spans="1:7" s="15" customFormat="1" ht="24" customHeight="1" x14ac:dyDescent="0.35">
      <c r="A19" s="13" t="s">
        <v>3</v>
      </c>
      <c r="B19" s="16" t="s">
        <v>7</v>
      </c>
      <c r="C19" s="23">
        <f>Платные!C19+ГПД!C19+Пожертвование!C19+Аренда!C19</f>
        <v>30297.069999999996</v>
      </c>
      <c r="D19" s="23">
        <f>Платные!D19</f>
        <v>0</v>
      </c>
      <c r="E19" s="23">
        <f>Платные!E19+ГПД!E19+Пожертвование!E19+Аренда!E19</f>
        <v>30297.07</v>
      </c>
      <c r="F19" s="23">
        <f>Платные!F19+ГПД!F19+Пожертвование!F19+Аренда!F19</f>
        <v>30297.070000000003</v>
      </c>
      <c r="G19" s="23">
        <f>Платные!G19+ГПД!G19+Пожертвование!G19+Аренда!G19</f>
        <v>0</v>
      </c>
    </row>
    <row r="20" spans="1:7" x14ac:dyDescent="0.35">
      <c r="A20" s="2" t="s">
        <v>4</v>
      </c>
      <c r="B20" s="4" t="s">
        <v>8</v>
      </c>
      <c r="C20" s="23">
        <f>Платные!C20+ГПД!C20+Пожертвование!C20+Аренда!C20</f>
        <v>22917.35</v>
      </c>
      <c r="D20" s="24"/>
      <c r="E20" s="23">
        <f>Платные!E20+ГПД!E20+Пожертвование!E20+Аренда!E20</f>
        <v>22917.350000000002</v>
      </c>
      <c r="F20" s="23">
        <f>Платные!F20+ГПД!F20+Пожертвование!F20+Аренда!F20</f>
        <v>22917.350000000002</v>
      </c>
      <c r="G20" s="23">
        <f>Платные!G20+ГПД!G20+Пожертвование!G20+Аренда!G20</f>
        <v>0</v>
      </c>
    </row>
    <row r="21" spans="1:7" s="15" customFormat="1" x14ac:dyDescent="0.35">
      <c r="A21" s="13" t="s">
        <v>5</v>
      </c>
      <c r="B21" s="16" t="s">
        <v>9</v>
      </c>
      <c r="C21" s="23">
        <f>Платные!C21+ГПД!C21+Пожертвование!C21+Аренда!C21</f>
        <v>0</v>
      </c>
      <c r="D21" s="23">
        <f>Платные!D21</f>
        <v>0</v>
      </c>
      <c r="E21" s="23">
        <f>Платные!E21+ГПД!E21+Пожертвование!E21+Аренда!E21</f>
        <v>0</v>
      </c>
      <c r="F21" s="23">
        <f>Платные!F21+ГПД!F21+Пожертвование!F21+Аренда!F21</f>
        <v>0</v>
      </c>
      <c r="G21" s="23">
        <f>Платные!G21+ГПД!G21+Пожертвование!G21+Аренда!G21</f>
        <v>0</v>
      </c>
    </row>
    <row r="22" spans="1:7" x14ac:dyDescent="0.35">
      <c r="A22" s="2" t="s">
        <v>6</v>
      </c>
      <c r="B22" s="4" t="s">
        <v>10</v>
      </c>
      <c r="C22" s="23">
        <f>Платные!C22+ГПД!C22+Пожертвование!C22+Аренда!C22</f>
        <v>0</v>
      </c>
      <c r="D22" s="24"/>
      <c r="E22" s="23">
        <f>Платные!E22+ГПД!E22+Пожертвование!E22+Аренда!E22</f>
        <v>0</v>
      </c>
      <c r="F22" s="23">
        <f>Платные!F22+ГПД!F22+Пожертвование!F22+Аренда!F22</f>
        <v>0</v>
      </c>
      <c r="G22" s="23">
        <f>Платные!G22+ГПД!G22+Пожертвование!G22+Аренда!G22</f>
        <v>0</v>
      </c>
    </row>
    <row r="23" spans="1:7" x14ac:dyDescent="0.35">
      <c r="A23" s="2" t="s">
        <v>25</v>
      </c>
      <c r="B23" s="4" t="s">
        <v>11</v>
      </c>
      <c r="C23" s="23">
        <f>Платные!C23+ГПД!C23+Пожертвование!C23+Аренда!C23</f>
        <v>0</v>
      </c>
      <c r="D23" s="24"/>
      <c r="E23" s="23">
        <f>Платные!E23+ГПД!E23+Пожертвование!E23+Аренда!E23</f>
        <v>0</v>
      </c>
      <c r="F23" s="23">
        <f>Платные!F23+ГПД!F23+Пожертвование!F23+Аренда!F23</f>
        <v>0</v>
      </c>
      <c r="G23" s="23">
        <f>Платные!G23+ГПД!G23+Пожертвование!G23+Аренда!G23</f>
        <v>0</v>
      </c>
    </row>
    <row r="24" spans="1:7" x14ac:dyDescent="0.35">
      <c r="A24" s="2" t="s">
        <v>26</v>
      </c>
      <c r="B24" s="4" t="s">
        <v>12</v>
      </c>
      <c r="C24" s="23">
        <f>Платные!C24+ГПД!C24+Пожертвование!C24+Аренда!C24</f>
        <v>0</v>
      </c>
      <c r="D24" s="24"/>
      <c r="E24" s="23">
        <f>Платные!E24+ГПД!E24+Пожертвование!E24+Аренда!E24</f>
        <v>0</v>
      </c>
      <c r="F24" s="23">
        <f>Платные!F24+ГПД!F24+Пожертвование!F24+Аренда!F24</f>
        <v>0</v>
      </c>
      <c r="G24" s="23">
        <f>Платные!G24+ГПД!G24+Пожертвование!G24+Аренда!G24</f>
        <v>0</v>
      </c>
    </row>
    <row r="25" spans="1:7" x14ac:dyDescent="0.35">
      <c r="A25" s="2" t="s">
        <v>27</v>
      </c>
      <c r="B25" s="4" t="s">
        <v>13</v>
      </c>
      <c r="C25" s="23">
        <f>Платные!C25+ГПД!C25+Пожертвование!C25+Аренда!C25</f>
        <v>0</v>
      </c>
      <c r="D25" s="24"/>
      <c r="E25" s="23">
        <f>Платные!E25+ГПД!E25+Пожертвование!E25+Аренда!E25</f>
        <v>0</v>
      </c>
      <c r="F25" s="23">
        <f>Платные!F25+ГПД!F25+Пожертвование!F25+Аренда!F25</f>
        <v>0</v>
      </c>
      <c r="G25" s="23">
        <f>Платные!G25+ГПД!G25+Пожертвование!G25+Аренда!G25</f>
        <v>0</v>
      </c>
    </row>
    <row r="26" spans="1:7" s="15" customFormat="1" x14ac:dyDescent="0.35">
      <c r="A26" s="13" t="s">
        <v>28</v>
      </c>
      <c r="B26" s="16" t="s">
        <v>14</v>
      </c>
      <c r="C26" s="23">
        <f>Платные!C26+ГПД!C26+Пожертвование!C26+Аренда!C26</f>
        <v>7379.7199999999993</v>
      </c>
      <c r="D26" s="25"/>
      <c r="E26" s="23">
        <f>Платные!E26+ГПД!E26+Пожертвование!E26+Аренда!E26</f>
        <v>7379.7200000000012</v>
      </c>
      <c r="F26" s="23">
        <f>Платные!F26+ГПД!F26+Пожертвование!F26+Аренда!F26</f>
        <v>7379.720000000003</v>
      </c>
      <c r="G26" s="23">
        <f>Платные!G26+ГПД!G26+Пожертвование!G26+Аренда!G26</f>
        <v>0</v>
      </c>
    </row>
    <row r="27" spans="1:7" x14ac:dyDescent="0.35">
      <c r="A27" s="2" t="s">
        <v>29</v>
      </c>
      <c r="B27" s="4" t="s">
        <v>15</v>
      </c>
      <c r="C27" s="23">
        <f>Платные!C27+ГПД!C27+Пожертвование!C27+Аренда!C27</f>
        <v>291723.19</v>
      </c>
      <c r="D27" s="23">
        <f>Платные!D27</f>
        <v>0</v>
      </c>
      <c r="E27" s="23">
        <f>Платные!E27+ГПД!E27+Пожертвование!E27+Аренда!E27</f>
        <v>291723.19000000006</v>
      </c>
      <c r="F27" s="23">
        <f>Платные!F27+ГПД!F27+Пожертвование!F27+Аренда!F27</f>
        <v>291723.18999999994</v>
      </c>
      <c r="G27" s="23">
        <f>Платные!G27+ГПД!G27+Пожертвование!G27+Аренда!G27</f>
        <v>0</v>
      </c>
    </row>
    <row r="28" spans="1:7" x14ac:dyDescent="0.35">
      <c r="A28" s="2" t="s">
        <v>30</v>
      </c>
      <c r="B28" s="4" t="s">
        <v>16</v>
      </c>
      <c r="C28" s="23">
        <f>Платные!C28+ГПД!C28+Пожертвование!C28+Аренда!C28</f>
        <v>0</v>
      </c>
      <c r="D28" s="24"/>
      <c r="E28" s="23">
        <f>Платные!E28+ГПД!E28+Пожертвование!E28+Аренда!E28</f>
        <v>0</v>
      </c>
      <c r="F28" s="23">
        <f>Платные!F28+ГПД!F28+Пожертвование!F28+Аренда!F28</f>
        <v>0</v>
      </c>
      <c r="G28" s="23">
        <f>Платные!G28+ГПД!G28+Пожертвование!G28+Аренда!G28</f>
        <v>0</v>
      </c>
    </row>
    <row r="29" spans="1:7" x14ac:dyDescent="0.35">
      <c r="A29" s="2" t="s">
        <v>31</v>
      </c>
      <c r="B29" s="4" t="s">
        <v>17</v>
      </c>
      <c r="C29" s="23">
        <f>Платные!C29+ГПД!C29+Пожертвование!C29+Аренда!C29</f>
        <v>0</v>
      </c>
      <c r="D29" s="24"/>
      <c r="E29" s="23">
        <f>Платные!E29+ГПД!E29+Пожертвование!E29+Аренда!E29</f>
        <v>0</v>
      </c>
      <c r="F29" s="23">
        <f>Платные!F29+ГПД!F29+Пожертвование!F29+Аренда!F29</f>
        <v>0</v>
      </c>
      <c r="G29" s="23">
        <f>Платные!G29+ГПД!G29+Пожертвование!G29+Аренда!G29</f>
        <v>0</v>
      </c>
    </row>
    <row r="30" spans="1:7" s="15" customFormat="1" x14ac:dyDescent="0.35">
      <c r="A30" s="13" t="s">
        <v>32</v>
      </c>
      <c r="B30" s="16" t="s">
        <v>18</v>
      </c>
      <c r="C30" s="23">
        <f>Платные!C30+ГПД!C30+Пожертвование!C30+Аренда!C30</f>
        <v>16163.150000000001</v>
      </c>
      <c r="D30" s="23">
        <f>Платные!D30</f>
        <v>0</v>
      </c>
      <c r="E30" s="23">
        <f>Платные!E30+ГПД!E30+Пожертвование!E30+Аренда!E30</f>
        <v>16163.149999999998</v>
      </c>
      <c r="F30" s="23">
        <f>Платные!F30+ГПД!F30+Пожертвование!F30+Аренда!F30</f>
        <v>16163.149999999998</v>
      </c>
      <c r="G30" s="23">
        <f>Платные!G30+ГПД!G30+Пожертвование!G30+Аренда!G30</f>
        <v>0</v>
      </c>
    </row>
    <row r="31" spans="1:7" ht="29" x14ac:dyDescent="0.35">
      <c r="A31" s="2" t="s">
        <v>33</v>
      </c>
      <c r="B31" s="4" t="s">
        <v>19</v>
      </c>
      <c r="C31" s="23">
        <f>Платные!C31+ГПД!C31+Пожертвование!C31+Аренда!C31</f>
        <v>16163.150000000001</v>
      </c>
      <c r="D31" s="38">
        <f>Платные!D31</f>
        <v>0</v>
      </c>
      <c r="E31" s="23">
        <f>Платные!E31+ГПД!E31+Пожертвование!E31+Аренда!E31</f>
        <v>16163.149999999998</v>
      </c>
      <c r="F31" s="23">
        <f>Платные!F31+ГПД!F31+Пожертвование!F31+Аренда!F31</f>
        <v>16163.149999999998</v>
      </c>
      <c r="G31" s="23">
        <f>Платные!G31+ГПД!G31+Пожертвование!G31+Аренда!G31</f>
        <v>0</v>
      </c>
    </row>
    <row r="32" spans="1:7" x14ac:dyDescent="0.35">
      <c r="A32" s="2" t="s">
        <v>34</v>
      </c>
      <c r="B32" s="4" t="s">
        <v>20</v>
      </c>
      <c r="C32" s="23">
        <f>Платные!C32+ГПД!C32+Пожертвование!C32+Аренда!C32</f>
        <v>0</v>
      </c>
      <c r="D32" s="24"/>
      <c r="E32" s="23">
        <f>Платные!E32+ГПД!E32+Пожертвование!E32+Аренда!E32</f>
        <v>0</v>
      </c>
      <c r="F32" s="23">
        <f>Платные!F32+ГПД!F32+Пожертвование!F32+Аренда!F32</f>
        <v>0</v>
      </c>
      <c r="G32" s="23">
        <f>Платные!G32+ГПД!G32+Пожертвование!G32+Аренда!G32</f>
        <v>0</v>
      </c>
    </row>
    <row r="33" spans="1:7" x14ac:dyDescent="0.35">
      <c r="A33" s="2" t="s">
        <v>35</v>
      </c>
      <c r="B33" s="4" t="s">
        <v>21</v>
      </c>
      <c r="C33" s="23">
        <f>Платные!C33+ГПД!C33+Пожертвование!C33+Аренда!C33</f>
        <v>0</v>
      </c>
      <c r="D33" s="24"/>
      <c r="E33" s="23">
        <f>Платные!E33+ГПД!E33+Пожертвование!E33+Аренда!E33</f>
        <v>0</v>
      </c>
      <c r="F33" s="23">
        <f>Платные!F33+ГПД!F33+Пожертвование!F33+Аренда!F33</f>
        <v>0</v>
      </c>
      <c r="G33" s="23">
        <f>Платные!G33+ГПД!G33+Пожертвование!G33+Аренда!G33</f>
        <v>0</v>
      </c>
    </row>
    <row r="34" spans="1:7" x14ac:dyDescent="0.35">
      <c r="A34" s="2" t="s">
        <v>36</v>
      </c>
      <c r="B34" s="4" t="s">
        <v>22</v>
      </c>
      <c r="C34" s="23">
        <f>Платные!C34+ГПД!C34+Пожертвование!C34+Аренда!C34</f>
        <v>13779.94</v>
      </c>
      <c r="D34" s="24"/>
      <c r="E34" s="23">
        <f>Платные!E34+ГПД!E34+Пожертвование!E34+Аренда!E34</f>
        <v>13779.939999999999</v>
      </c>
      <c r="F34" s="23">
        <f>Платные!F34+ГПД!F34+Пожертвование!F34+Аренда!F34</f>
        <v>13779.939999999999</v>
      </c>
      <c r="G34" s="23">
        <f>Платные!G34+ГПД!G34+Пожертвование!G34+Аренда!G34</f>
        <v>0</v>
      </c>
    </row>
    <row r="35" spans="1:7" x14ac:dyDescent="0.35">
      <c r="A35" s="2" t="s">
        <v>37</v>
      </c>
      <c r="B35" s="4" t="s">
        <v>23</v>
      </c>
      <c r="C35" s="23">
        <f>Платные!C35+ГПД!C35+Пожертвование!C35+Аренда!C35</f>
        <v>2383.21</v>
      </c>
      <c r="D35" s="24"/>
      <c r="E35" s="23">
        <f>Платные!E35+ГПД!E35+Пожертвование!E35+Аренда!E35</f>
        <v>2383.21</v>
      </c>
      <c r="F35" s="23">
        <f>Платные!F35+ГПД!F35+Пожертвование!F35+Аренда!F35</f>
        <v>2383.21</v>
      </c>
      <c r="G35" s="23">
        <f>Платные!G35+ГПД!G35+Пожертвование!G35+Аренда!G35</f>
        <v>0</v>
      </c>
    </row>
    <row r="36" spans="1:7" s="15" customFormat="1" x14ac:dyDescent="0.35">
      <c r="A36" s="13" t="s">
        <v>38</v>
      </c>
      <c r="B36" s="16" t="s">
        <v>24</v>
      </c>
      <c r="C36" s="23">
        <f>Платные!C36+ГПД!C36+Пожертвование!C36+Аренда!C36</f>
        <v>0</v>
      </c>
      <c r="D36" s="23">
        <f>Платные!D36</f>
        <v>0</v>
      </c>
      <c r="E36" s="23">
        <f>Платные!E36+ГПД!E36+Пожертвование!E36+Аренда!E36</f>
        <v>0</v>
      </c>
      <c r="F36" s="23">
        <f>Платные!F36+ГПД!F36+Пожертвование!F36+Аренда!F36</f>
        <v>0</v>
      </c>
      <c r="G36" s="23">
        <f>Платные!G36+ГПД!G36+Пожертвование!G36+Аренда!G36</f>
        <v>0</v>
      </c>
    </row>
    <row r="37" spans="1:7" x14ac:dyDescent="0.35">
      <c r="A37" s="2" t="s">
        <v>155</v>
      </c>
      <c r="B37" s="4" t="s">
        <v>43</v>
      </c>
      <c r="C37" s="23">
        <f>Платные!C37+ГПД!C37+Пожертвование!C37+Аренда!C37</f>
        <v>0</v>
      </c>
      <c r="D37" s="24"/>
      <c r="E37" s="23">
        <f>Платные!E37+ГПД!E37+Пожертвование!E37+Аренда!E37</f>
        <v>0</v>
      </c>
      <c r="F37" s="23">
        <f>Платные!F37+ГПД!F37+Пожертвование!F37+Аренда!F37</f>
        <v>0</v>
      </c>
      <c r="G37" s="23">
        <f>Платные!G37+ГПД!G37+Пожертвование!G37+Аренда!G37</f>
        <v>0</v>
      </c>
    </row>
    <row r="38" spans="1:7" x14ac:dyDescent="0.35">
      <c r="A38" s="2" t="s">
        <v>39</v>
      </c>
      <c r="B38" s="4" t="s">
        <v>44</v>
      </c>
      <c r="C38" s="23">
        <f>Платные!C38+ГПД!C38+Пожертвование!C38+Аренда!C38</f>
        <v>0</v>
      </c>
      <c r="D38" s="24"/>
      <c r="E38" s="23">
        <f>Платные!E38+ГПД!E38+Пожертвование!E38+Аренда!E38</f>
        <v>0</v>
      </c>
      <c r="F38" s="23">
        <f>Платные!F38+ГПД!F38+Пожертвование!F38+Аренда!F38</f>
        <v>0</v>
      </c>
      <c r="G38" s="23">
        <f>Платные!G38+ГПД!G38+Пожертвование!G38+Аренда!G38</f>
        <v>0</v>
      </c>
    </row>
    <row r="39" spans="1:7" s="15" customFormat="1" x14ac:dyDescent="0.35">
      <c r="A39" s="13" t="s">
        <v>40</v>
      </c>
      <c r="B39" s="16" t="s">
        <v>46</v>
      </c>
      <c r="C39" s="23">
        <f>Платные!C39+ГПД!C39+Пожертвование!C39+Аренда!C39</f>
        <v>0</v>
      </c>
      <c r="D39" s="25"/>
      <c r="E39" s="23">
        <f>Платные!E39+ГПД!E39+Пожертвование!E39+Аренда!E39</f>
        <v>0</v>
      </c>
      <c r="F39" s="23">
        <f>Платные!F39+ГПД!F39+Пожертвование!F39+Аренда!F39</f>
        <v>0</v>
      </c>
      <c r="G39" s="23">
        <f>Платные!G39+ГПД!G39+Пожертвование!G39+Аренда!G39</f>
        <v>0</v>
      </c>
    </row>
    <row r="40" spans="1:7" s="15" customFormat="1" x14ac:dyDescent="0.35">
      <c r="A40" s="13" t="s">
        <v>41</v>
      </c>
      <c r="B40" s="16" t="s">
        <v>45</v>
      </c>
      <c r="C40" s="23">
        <f>Платные!C40+ГПД!C40+Пожертвование!C40+Аренда!C40</f>
        <v>51208.82</v>
      </c>
      <c r="D40" s="23">
        <f>Платные!D40</f>
        <v>0</v>
      </c>
      <c r="E40" s="23">
        <f>Платные!E40+ГПД!E40+Пожертвование!E40+Аренда!E40</f>
        <v>51208.82</v>
      </c>
      <c r="F40" s="23">
        <f>Платные!F40+ГПД!F40+Пожертвование!F40+Аренда!F40</f>
        <v>51208.82</v>
      </c>
      <c r="G40" s="23">
        <f>Платные!G40+ГПД!G40+Пожертвование!G40+Аренда!G40</f>
        <v>0</v>
      </c>
    </row>
    <row r="41" spans="1:7" ht="29" x14ac:dyDescent="0.35">
      <c r="A41" s="2" t="s">
        <v>42</v>
      </c>
      <c r="B41" s="4" t="s">
        <v>47</v>
      </c>
      <c r="C41" s="23">
        <f>Платные!C41+ГПД!C41+Пожертвование!C41+Аренда!C41</f>
        <v>39808.82</v>
      </c>
      <c r="D41" s="24"/>
      <c r="E41" s="23">
        <f>Платные!E41+ГПД!E41+Пожертвование!E41+Аренда!E41</f>
        <v>39808.82</v>
      </c>
      <c r="F41" s="23">
        <f>Платные!F41+ГПД!F41+Пожертвование!F41+Аренда!F41</f>
        <v>39808.82</v>
      </c>
      <c r="G41" s="23">
        <f>Платные!G41+ГПД!G41+Пожертвование!G41+Аренда!G41</f>
        <v>0</v>
      </c>
    </row>
    <row r="42" spans="1:7" x14ac:dyDescent="0.35">
      <c r="A42" s="17" t="s">
        <v>70</v>
      </c>
      <c r="B42" s="4" t="s">
        <v>48</v>
      </c>
      <c r="C42" s="23">
        <f>Платные!C42+ГПД!C42+Пожертвование!C42+Аренда!C42</f>
        <v>0</v>
      </c>
      <c r="D42" s="38">
        <f>Платные!D42</f>
        <v>0</v>
      </c>
      <c r="E42" s="23">
        <f>Платные!E42+ГПД!E42+Пожертвование!E42+Аренда!E42</f>
        <v>0</v>
      </c>
      <c r="F42" s="23">
        <f>Платные!F42+ГПД!F42+Пожертвование!F42+Аренда!F42</f>
        <v>0</v>
      </c>
      <c r="G42" s="23">
        <f>Платные!G42+ГПД!G42+Пожертвование!G42+Аренда!G42</f>
        <v>0</v>
      </c>
    </row>
    <row r="43" spans="1:7" x14ac:dyDescent="0.35">
      <c r="A43" s="2" t="s">
        <v>71</v>
      </c>
      <c r="B43" s="4" t="s">
        <v>49</v>
      </c>
      <c r="C43" s="23">
        <f>Платные!C43+ГПД!C43+Пожертвование!C43+Аренда!C43</f>
        <v>0</v>
      </c>
      <c r="D43" s="24"/>
      <c r="E43" s="23">
        <f>Платные!E43+ГПД!E43+Пожертвование!E43+Аренда!E43</f>
        <v>0</v>
      </c>
      <c r="F43" s="23">
        <f>Платные!F43+ГПД!F43+Пожертвование!F43+Аренда!F43</f>
        <v>0</v>
      </c>
      <c r="G43" s="23">
        <f>Платные!G43+ГПД!G43+Пожертвование!G43+Аренда!G43</f>
        <v>0</v>
      </c>
    </row>
    <row r="44" spans="1:7" x14ac:dyDescent="0.35">
      <c r="A44" s="2" t="s">
        <v>72</v>
      </c>
      <c r="B44" s="4" t="s">
        <v>50</v>
      </c>
      <c r="C44" s="23">
        <f>Платные!C44+ГПД!C44+Пожертвование!C44+Аренда!C44</f>
        <v>0</v>
      </c>
      <c r="D44" s="24"/>
      <c r="E44" s="23">
        <f>Платные!E44+ГПД!E44+Пожертвование!E44+Аренда!E44</f>
        <v>0</v>
      </c>
      <c r="F44" s="23">
        <f>Платные!F44+ГПД!F44+Пожертвование!F44+Аренда!F44</f>
        <v>0</v>
      </c>
      <c r="G44" s="23">
        <f>Платные!G44+ГПД!G44+Пожертвование!G44+Аренда!G44</f>
        <v>0</v>
      </c>
    </row>
    <row r="45" spans="1:7" x14ac:dyDescent="0.35">
      <c r="A45" s="2" t="s">
        <v>73</v>
      </c>
      <c r="B45" s="4" t="s">
        <v>51</v>
      </c>
      <c r="C45" s="23">
        <f>Платные!C45+ГПД!C45+Пожертвование!C45+Аренда!C45</f>
        <v>0</v>
      </c>
      <c r="D45" s="24"/>
      <c r="E45" s="23">
        <f>Платные!E45+ГПД!E45+Пожертвование!E45+Аренда!E45</f>
        <v>0</v>
      </c>
      <c r="F45" s="23">
        <f>Платные!F45+ГПД!F45+Пожертвование!F45+Аренда!F45</f>
        <v>0</v>
      </c>
      <c r="G45" s="23">
        <f>Платные!G45+ГПД!G45+Пожертвование!G45+Аренда!G45</f>
        <v>0</v>
      </c>
    </row>
    <row r="46" spans="1:7" x14ac:dyDescent="0.35">
      <c r="A46" s="2" t="s">
        <v>74</v>
      </c>
      <c r="B46" s="4" t="s">
        <v>52</v>
      </c>
      <c r="C46" s="23">
        <f>Платные!C46+ГПД!C46+Пожертвование!C46+Аренда!C46</f>
        <v>0</v>
      </c>
      <c r="D46" s="24"/>
      <c r="E46" s="23">
        <f>Платные!E46+ГПД!E46+Пожертвование!E46+Аренда!E46</f>
        <v>0</v>
      </c>
      <c r="F46" s="23">
        <f>Платные!F46+ГПД!F46+Пожертвование!F46+Аренда!F46</f>
        <v>0</v>
      </c>
      <c r="G46" s="23">
        <f>Платные!G46+ГПД!G46+Пожертвование!G46+Аренда!G46</f>
        <v>0</v>
      </c>
    </row>
    <row r="47" spans="1:7" x14ac:dyDescent="0.35">
      <c r="A47" s="2" t="s">
        <v>75</v>
      </c>
      <c r="B47" s="4" t="s">
        <v>53</v>
      </c>
      <c r="C47" s="23">
        <f>Платные!C47+ГПД!C47+Пожертвование!C47+Аренда!C47</f>
        <v>0</v>
      </c>
      <c r="D47" s="24"/>
      <c r="E47" s="23">
        <f>Платные!E47+ГПД!E47+Пожертвование!E47+Аренда!E47</f>
        <v>0</v>
      </c>
      <c r="F47" s="23">
        <f>Платные!F47+ГПД!F47+Пожертвование!F47+Аренда!F47</f>
        <v>0</v>
      </c>
      <c r="G47" s="23">
        <f>Платные!G47+ГПД!G47+Пожертвование!G47+Аренда!G47</f>
        <v>0</v>
      </c>
    </row>
    <row r="48" spans="1:7" ht="29" x14ac:dyDescent="0.35">
      <c r="A48" s="2" t="s">
        <v>76</v>
      </c>
      <c r="B48" s="4" t="s">
        <v>54</v>
      </c>
      <c r="C48" s="23">
        <f>Платные!C48+ГПД!C48+Пожертвование!C48+Аренда!C48</f>
        <v>0</v>
      </c>
      <c r="D48" s="24"/>
      <c r="E48" s="23">
        <f>Платные!E48+ГПД!E48+Пожертвование!E48+Аренда!E48</f>
        <v>0</v>
      </c>
      <c r="F48" s="23">
        <f>Платные!F48+ГПД!F48+Пожертвование!F48+Аренда!F48</f>
        <v>0</v>
      </c>
      <c r="G48" s="23">
        <f>Платные!G48+ГПД!G48+Пожертвование!G48+Аренда!G48</f>
        <v>0</v>
      </c>
    </row>
    <row r="49" spans="1:7" x14ac:dyDescent="0.35">
      <c r="A49" s="2" t="s">
        <v>77</v>
      </c>
      <c r="B49" s="4" t="s">
        <v>55</v>
      </c>
      <c r="C49" s="23">
        <f>Платные!C49+ГПД!C49+Пожертвование!C49+Аренда!C49</f>
        <v>0</v>
      </c>
      <c r="D49" s="24"/>
      <c r="E49" s="23">
        <f>Платные!E49+ГПД!E49+Пожертвование!E49+Аренда!E49</f>
        <v>0</v>
      </c>
      <c r="F49" s="23">
        <f>Платные!F49+ГПД!F49+Пожертвование!F49+Аренда!F49</f>
        <v>0</v>
      </c>
      <c r="G49" s="23">
        <f>Платные!G49+ГПД!G49+Пожертвование!G49+Аренда!G49</f>
        <v>0</v>
      </c>
    </row>
    <row r="50" spans="1:7" s="19" customFormat="1" x14ac:dyDescent="0.35">
      <c r="A50" s="17" t="s">
        <v>156</v>
      </c>
      <c r="B50" s="18" t="s">
        <v>56</v>
      </c>
      <c r="C50" s="23">
        <f>Платные!C50+ГПД!C50+Пожертвование!C50+Аренда!C50</f>
        <v>11400</v>
      </c>
      <c r="D50" s="26">
        <f>SUM(D51:D54)</f>
        <v>0</v>
      </c>
      <c r="E50" s="23">
        <f>Платные!E50+ГПД!E50+Пожертвование!E50+Аренда!E50</f>
        <v>11400</v>
      </c>
      <c r="F50" s="23">
        <f>Платные!F50+ГПД!F50+Пожертвование!F50+Аренда!F50</f>
        <v>11400</v>
      </c>
      <c r="G50" s="23">
        <f>Платные!G50+ГПД!G50+Пожертвование!G50+Аренда!G50</f>
        <v>0</v>
      </c>
    </row>
    <row r="51" spans="1:7" x14ac:dyDescent="0.35">
      <c r="A51" s="2" t="s">
        <v>78</v>
      </c>
      <c r="B51" s="4" t="s">
        <v>57</v>
      </c>
      <c r="C51" s="23">
        <f>Платные!C51+ГПД!C51+Пожертвование!C51+Аренда!C51</f>
        <v>0</v>
      </c>
      <c r="D51" s="24"/>
      <c r="E51" s="23">
        <f>Платные!E51+ГПД!E51+Пожертвование!E51+Аренда!E51</f>
        <v>0</v>
      </c>
      <c r="F51" s="23">
        <f>Платные!F51+ГПД!F51+Пожертвование!F51+Аренда!F51</f>
        <v>0</v>
      </c>
      <c r="G51" s="23">
        <f>Платные!G51+ГПД!G51+Пожертвование!G51+Аренда!G51</f>
        <v>0</v>
      </c>
    </row>
    <row r="52" spans="1:7" x14ac:dyDescent="0.35">
      <c r="A52" s="2" t="s">
        <v>79</v>
      </c>
      <c r="B52" s="4" t="s">
        <v>58</v>
      </c>
      <c r="C52" s="23">
        <f>Платные!C52+ГПД!C52+Пожертвование!C52+Аренда!C52</f>
        <v>0</v>
      </c>
      <c r="D52" s="24"/>
      <c r="E52" s="23">
        <f>Платные!E52+ГПД!E52+Пожертвование!E52+Аренда!E52</f>
        <v>0</v>
      </c>
      <c r="F52" s="23">
        <f>Платные!F52+ГПД!F52+Пожертвование!F52+Аренда!F52</f>
        <v>0</v>
      </c>
      <c r="G52" s="23">
        <f>Платные!G52+ГПД!G52+Пожертвование!G52+Аренда!G52</f>
        <v>0</v>
      </c>
    </row>
    <row r="53" spans="1:7" x14ac:dyDescent="0.35">
      <c r="A53" s="2" t="s">
        <v>157</v>
      </c>
      <c r="B53" s="4" t="s">
        <v>59</v>
      </c>
      <c r="C53" s="23">
        <f>Платные!C53+ГПД!C53+Пожертвование!C53+Аренда!C53</f>
        <v>0</v>
      </c>
      <c r="D53" s="24"/>
      <c r="E53" s="23">
        <f>Платные!E53+ГПД!E53+Пожертвование!E53+Аренда!E53</f>
        <v>0</v>
      </c>
      <c r="F53" s="23">
        <f>Платные!F53+ГПД!F53+Пожертвование!F53+Аренда!F53</f>
        <v>0</v>
      </c>
      <c r="G53" s="23">
        <f>Платные!G53+ГПД!G53+Пожертвование!G53+Аренда!G53</f>
        <v>0</v>
      </c>
    </row>
    <row r="54" spans="1:7" x14ac:dyDescent="0.35">
      <c r="A54" s="2" t="s">
        <v>80</v>
      </c>
      <c r="B54" s="4" t="s">
        <v>60</v>
      </c>
      <c r="C54" s="23">
        <f>Платные!C54+ГПД!C54+Пожертвование!C54+Аренда!C54</f>
        <v>11400</v>
      </c>
      <c r="D54" s="24"/>
      <c r="E54" s="23">
        <f>Платные!E54+ГПД!E54+Пожертвование!E54+Аренда!E54</f>
        <v>11400</v>
      </c>
      <c r="F54" s="23">
        <f>Платные!F54+ГПД!F54+Пожертвование!F54+Аренда!F54</f>
        <v>11400</v>
      </c>
      <c r="G54" s="23">
        <f>Платные!G54+ГПД!G54+Пожертвование!G54+Аренда!G54</f>
        <v>0</v>
      </c>
    </row>
    <row r="55" spans="1:7" x14ac:dyDescent="0.35">
      <c r="A55" s="2" t="s">
        <v>81</v>
      </c>
      <c r="B55" s="4" t="s">
        <v>61</v>
      </c>
      <c r="C55" s="23">
        <f>Платные!C55+ГПД!C55+Пожертвование!C55+Аренда!C55</f>
        <v>0</v>
      </c>
      <c r="D55" s="24"/>
      <c r="E55" s="23">
        <f>Платные!E55+ГПД!E55+Пожертвование!E55+Аренда!E55</f>
        <v>0</v>
      </c>
      <c r="F55" s="23">
        <f>Платные!F55+ГПД!F55+Пожертвование!F55+Аренда!F55</f>
        <v>0</v>
      </c>
      <c r="G55" s="23">
        <f>Платные!G55+ГПД!G55+Пожертвование!G55+Аренда!G55</f>
        <v>0</v>
      </c>
    </row>
    <row r="56" spans="1:7" x14ac:dyDescent="0.35">
      <c r="A56" s="2" t="s">
        <v>82</v>
      </c>
      <c r="B56" s="4" t="s">
        <v>62</v>
      </c>
      <c r="C56" s="23">
        <f>Платные!C56+ГПД!C56+Пожертвование!C56+Аренда!C56</f>
        <v>0</v>
      </c>
      <c r="D56" s="24"/>
      <c r="E56" s="23">
        <f>Платные!E56+ГПД!E56+Пожертвование!E56+Аренда!E56</f>
        <v>0</v>
      </c>
      <c r="F56" s="23">
        <f>Платные!F56+ГПД!F56+Пожертвование!F56+Аренда!F56</f>
        <v>0</v>
      </c>
      <c r="G56" s="23">
        <f>Платные!G56+ГПД!G56+Пожертвование!G56+Аренда!G56</f>
        <v>0</v>
      </c>
    </row>
    <row r="57" spans="1:7" x14ac:dyDescent="0.35">
      <c r="A57" s="2" t="s">
        <v>83</v>
      </c>
      <c r="B57" s="4" t="s">
        <v>63</v>
      </c>
      <c r="C57" s="23">
        <f>Платные!C57+ГПД!C57+Пожертвование!C57+Аренда!C57</f>
        <v>0</v>
      </c>
      <c r="D57" s="24"/>
      <c r="E57" s="23">
        <f>Платные!E57+ГПД!E57+Пожертвование!E57+Аренда!E57</f>
        <v>0</v>
      </c>
      <c r="F57" s="23">
        <f>Платные!F57+ГПД!F57+Пожертвование!F57+Аренда!F57</f>
        <v>0</v>
      </c>
      <c r="G57" s="23">
        <f>Платные!G57+ГПД!G57+Пожертвование!G57+Аренда!G57</f>
        <v>0</v>
      </c>
    </row>
    <row r="58" spans="1:7" s="15" customFormat="1" x14ac:dyDescent="0.35">
      <c r="A58" s="13" t="s">
        <v>84</v>
      </c>
      <c r="B58" s="16" t="s">
        <v>64</v>
      </c>
      <c r="C58" s="23">
        <f>Платные!C58+ГПД!C58+Пожертвование!C58+Аренда!C58</f>
        <v>224351.21999999997</v>
      </c>
      <c r="D58" s="23">
        <f>Платные!D58</f>
        <v>0</v>
      </c>
      <c r="E58" s="23">
        <f>Платные!E58+ГПД!E58+Пожертвование!E58+Аренда!E58</f>
        <v>224351.22000000009</v>
      </c>
      <c r="F58" s="23">
        <f>Платные!F58+ГПД!F58+Пожертвование!F58+Аренда!F58</f>
        <v>224351.21999999997</v>
      </c>
      <c r="G58" s="23">
        <f>Платные!G58+ГПД!G58+Пожертвование!G58+Аренда!G58</f>
        <v>0</v>
      </c>
    </row>
    <row r="59" spans="1:7" ht="39" x14ac:dyDescent="0.35">
      <c r="A59" s="20" t="s">
        <v>85</v>
      </c>
      <c r="B59" s="4" t="s">
        <v>65</v>
      </c>
      <c r="C59" s="23">
        <f>Платные!C59+ГПД!C59+Пожертвование!C59+Аренда!C59</f>
        <v>0</v>
      </c>
      <c r="D59" s="24">
        <f>SUM(D60:D61)</f>
        <v>0</v>
      </c>
      <c r="E59" s="23">
        <f>Платные!E59+ГПД!E59+Пожертвование!E59+Аренда!E59</f>
        <v>0</v>
      </c>
      <c r="F59" s="23">
        <f>Платные!F59+ГПД!F59+Пожертвование!F59+Аренда!F59</f>
        <v>0</v>
      </c>
      <c r="G59" s="23">
        <f>Платные!G59+ГПД!G59+Пожертвование!G59+Аренда!G59</f>
        <v>0</v>
      </c>
    </row>
    <row r="60" spans="1:7" x14ac:dyDescent="0.35">
      <c r="A60" s="2" t="s">
        <v>86</v>
      </c>
      <c r="B60" s="4" t="s">
        <v>66</v>
      </c>
      <c r="C60" s="23">
        <f>Платные!C60+ГПД!C60+Пожертвование!C60+Аренда!C60</f>
        <v>0</v>
      </c>
      <c r="D60" s="24"/>
      <c r="E60" s="23">
        <f>Платные!E60+ГПД!E60+Пожертвование!E60+Аренда!E60</f>
        <v>0</v>
      </c>
      <c r="F60" s="23">
        <f>Платные!F60+ГПД!F60+Пожертвование!F60+Аренда!F60</f>
        <v>0</v>
      </c>
      <c r="G60" s="23">
        <f>Платные!G60+ГПД!G60+Пожертвование!G60+Аренда!G60</f>
        <v>0</v>
      </c>
    </row>
    <row r="61" spans="1:7" x14ac:dyDescent="0.35">
      <c r="A61" s="2" t="s">
        <v>87</v>
      </c>
      <c r="B61" s="4" t="s">
        <v>67</v>
      </c>
      <c r="C61" s="23">
        <f>Платные!C61+ГПД!C61+Пожертвование!C61+Аренда!C61</f>
        <v>0</v>
      </c>
      <c r="D61" s="24"/>
      <c r="E61" s="23">
        <f>Платные!E61+ГПД!E61+Пожертвование!E61+Аренда!E61</f>
        <v>0</v>
      </c>
      <c r="F61" s="23">
        <f>Платные!F61+ГПД!F61+Пожертвование!F61+Аренда!F61</f>
        <v>0</v>
      </c>
      <c r="G61" s="23">
        <f>Платные!G61+ГПД!G61+Пожертвование!G61+Аренда!G61</f>
        <v>0</v>
      </c>
    </row>
    <row r="62" spans="1:7" x14ac:dyDescent="0.35">
      <c r="A62" s="2" t="s">
        <v>88</v>
      </c>
      <c r="B62" s="4" t="s">
        <v>68</v>
      </c>
      <c r="C62" s="23">
        <f>Платные!C62+ГПД!C62+Пожертвование!C62+Аренда!C62</f>
        <v>0</v>
      </c>
      <c r="D62" s="24"/>
      <c r="E62" s="23">
        <f>Платные!E62+ГПД!E62+Пожертвование!E62+Аренда!E62</f>
        <v>0</v>
      </c>
      <c r="F62" s="23">
        <f>Платные!F62+ГПД!F62+Пожертвование!F62+Аренда!F62</f>
        <v>0</v>
      </c>
      <c r="G62" s="23">
        <f>Платные!G62+ГПД!G62+Пожертвование!G62+Аренда!G62</f>
        <v>0</v>
      </c>
    </row>
    <row r="63" spans="1:7" x14ac:dyDescent="0.35">
      <c r="A63" s="2" t="s">
        <v>89</v>
      </c>
      <c r="B63" s="4" t="s">
        <v>69</v>
      </c>
      <c r="C63" s="23">
        <f>Платные!C63+ГПД!C63+Пожертвование!C63+Аренда!C63</f>
        <v>0</v>
      </c>
      <c r="D63" s="24"/>
      <c r="E63" s="23">
        <f>Платные!E63+ГПД!E63+Пожертвование!E63+Аренда!E63</f>
        <v>0</v>
      </c>
      <c r="F63" s="23">
        <f>Платные!F63+ГПД!F63+Пожертвование!F63+Аренда!F63</f>
        <v>0</v>
      </c>
      <c r="G63" s="23">
        <f>Платные!G63+ГПД!G63+Пожертвование!G63+Аренда!G63</f>
        <v>0</v>
      </c>
    </row>
    <row r="64" spans="1:7" x14ac:dyDescent="0.35">
      <c r="A64" s="2" t="s">
        <v>90</v>
      </c>
      <c r="B64" s="4" t="s">
        <v>120</v>
      </c>
      <c r="C64" s="23">
        <f>Платные!C64+ГПД!C64+Пожертвование!C64+Аренда!C64</f>
        <v>2142</v>
      </c>
      <c r="D64" s="24"/>
      <c r="E64" s="23">
        <f>Платные!E64+ГПД!E64+Пожертвование!E64+Аренда!E64</f>
        <v>2142</v>
      </c>
      <c r="F64" s="23">
        <f>Платные!F64+ГПД!F64+Пожертвование!F64+Аренда!F64</f>
        <v>2142</v>
      </c>
      <c r="G64" s="23">
        <f>Платные!G64+ГПД!G64+Пожертвование!G64+Аренда!G64</f>
        <v>0</v>
      </c>
    </row>
    <row r="65" spans="1:7" x14ac:dyDescent="0.35">
      <c r="A65" s="2" t="s">
        <v>91</v>
      </c>
      <c r="B65" s="4" t="s">
        <v>121</v>
      </c>
      <c r="C65" s="23">
        <f>Платные!C65+ГПД!C65+Пожертвование!C65+Аренда!C65</f>
        <v>0</v>
      </c>
      <c r="D65" s="24"/>
      <c r="E65" s="23">
        <f>Платные!E65+ГПД!E65+Пожертвование!E65+Аренда!E65</f>
        <v>0</v>
      </c>
      <c r="F65" s="23">
        <f>Платные!F65+ГПД!F65+Пожертвование!F65+Аренда!F65</f>
        <v>0</v>
      </c>
      <c r="G65" s="23">
        <f>Платные!G65+ГПД!G65+Пожертвование!G65+Аренда!G65</f>
        <v>0</v>
      </c>
    </row>
    <row r="66" spans="1:7" s="15" customFormat="1" ht="29" x14ac:dyDescent="0.35">
      <c r="A66" s="13" t="s">
        <v>92</v>
      </c>
      <c r="B66" s="16" t="s">
        <v>123</v>
      </c>
      <c r="C66" s="23">
        <f>Платные!C66+ГПД!C66+Пожертвование!C66+Аренда!C66</f>
        <v>0</v>
      </c>
      <c r="D66" s="25"/>
      <c r="E66" s="23">
        <f>Платные!E66+ГПД!E66+Пожертвование!E66+Аренда!E66</f>
        <v>0</v>
      </c>
      <c r="F66" s="23">
        <f>Платные!F66+ГПД!F66+Пожертвование!F66+Аренда!F66</f>
        <v>0</v>
      </c>
      <c r="G66" s="23">
        <f>Платные!G66+ГПД!G66+Пожертвование!G66+Аренда!G66</f>
        <v>0</v>
      </c>
    </row>
    <row r="67" spans="1:7" s="19" customFormat="1" x14ac:dyDescent="0.35">
      <c r="A67" s="17" t="s">
        <v>93</v>
      </c>
      <c r="B67" s="18" t="s">
        <v>122</v>
      </c>
      <c r="C67" s="23">
        <f>Платные!C67+ГПД!C67+Пожертвование!C67+Аренда!C67</f>
        <v>222209.21999999997</v>
      </c>
      <c r="D67" s="26">
        <f>SUM(D68:D69)</f>
        <v>0</v>
      </c>
      <c r="E67" s="23">
        <f>Платные!E67+ГПД!E67+Пожертвование!E67+Аренда!E67</f>
        <v>222209.22000000009</v>
      </c>
      <c r="F67" s="23">
        <f>Платные!F67+ГПД!F67+Пожертвование!F67+Аренда!F67</f>
        <v>222209.21999999997</v>
      </c>
      <c r="G67" s="23">
        <f>Платные!G67+ГПД!G67+Пожертвование!G67+Аренда!G67</f>
        <v>0</v>
      </c>
    </row>
    <row r="68" spans="1:7" x14ac:dyDescent="0.35">
      <c r="A68" s="2" t="s">
        <v>94</v>
      </c>
      <c r="B68" s="4" t="s">
        <v>124</v>
      </c>
      <c r="C68" s="23">
        <f>Платные!C68+ГПД!C68+Пожертвование!C68+Аренда!C68</f>
        <v>0</v>
      </c>
      <c r="D68" s="24"/>
      <c r="E68" s="23">
        <f>Платные!E68+ГПД!E68+Пожертвование!E68+Аренда!E68</f>
        <v>0</v>
      </c>
      <c r="F68" s="23">
        <f>Платные!F68+ГПД!F68+Пожертвование!F68+Аренда!F68</f>
        <v>0</v>
      </c>
      <c r="G68" s="23">
        <f>Платные!G68+ГПД!G68+Пожертвование!G68+Аренда!G68</f>
        <v>0</v>
      </c>
    </row>
    <row r="69" spans="1:7" x14ac:dyDescent="0.35">
      <c r="A69" s="2" t="s">
        <v>95</v>
      </c>
      <c r="B69" s="4" t="s">
        <v>125</v>
      </c>
      <c r="C69" s="23">
        <f>Платные!C69+ГПД!C69+Пожертвование!C69+Аренда!C69</f>
        <v>222209.21999999997</v>
      </c>
      <c r="D69" s="24"/>
      <c r="E69" s="23">
        <f>Платные!E69+ГПД!E69+Пожертвование!E69+Аренда!E69</f>
        <v>222209.22000000009</v>
      </c>
      <c r="F69" s="23">
        <f>Платные!F69+ГПД!F69+Пожертвование!F69+Аренда!F69</f>
        <v>222209.21999999997</v>
      </c>
      <c r="G69" s="23">
        <f>Платные!G69+ГПД!G69+Пожертвование!G69+Аренда!G69</f>
        <v>0</v>
      </c>
    </row>
    <row r="70" spans="1:7" x14ac:dyDescent="0.35">
      <c r="A70" s="2" t="s">
        <v>96</v>
      </c>
      <c r="B70" s="4" t="s">
        <v>126</v>
      </c>
      <c r="C70" s="23">
        <f>Платные!C70+ГПД!C70+Пожертвование!C70+Аренда!C70</f>
        <v>0</v>
      </c>
      <c r="D70" s="24"/>
      <c r="E70" s="23">
        <f>Платные!E70+ГПД!E70+Пожертвование!E70+Аренда!E70</f>
        <v>0</v>
      </c>
      <c r="F70" s="23">
        <f>Платные!F70+ГПД!F70+Пожертвование!F70+Аренда!F70</f>
        <v>0</v>
      </c>
      <c r="G70" s="23">
        <f>Платные!G70+ГПД!G70+Пожертвование!G70+Аренда!G70</f>
        <v>0</v>
      </c>
    </row>
    <row r="71" spans="1:7" s="15" customFormat="1" x14ac:dyDescent="0.35">
      <c r="A71" s="13" t="s">
        <v>97</v>
      </c>
      <c r="B71" s="16" t="s">
        <v>127</v>
      </c>
      <c r="C71" s="23">
        <f>Платные!C71+ГПД!C71+Пожертвование!C71+Аренда!C71</f>
        <v>0</v>
      </c>
      <c r="D71" s="25">
        <f>D72</f>
        <v>0</v>
      </c>
      <c r="E71" s="23">
        <f>Платные!E71+ГПД!E71+Пожертвование!E71+Аренда!E71</f>
        <v>0</v>
      </c>
      <c r="F71" s="23">
        <f>Платные!F71+ГПД!F71+Пожертвование!F71+Аренда!F71</f>
        <v>0</v>
      </c>
      <c r="G71" s="23">
        <f>Платные!G71+ГПД!G71+Пожертвование!G71+Аренда!G71</f>
        <v>0</v>
      </c>
    </row>
    <row r="72" spans="1:7" s="15" customFormat="1" ht="29" x14ac:dyDescent="0.35">
      <c r="A72" s="13" t="s">
        <v>98</v>
      </c>
      <c r="B72" s="16" t="s">
        <v>128</v>
      </c>
      <c r="C72" s="23">
        <f>Платные!C72+ГПД!C72+Пожертвование!C72+Аренда!C72</f>
        <v>0</v>
      </c>
      <c r="D72" s="25">
        <f>SUM(D73:D73)</f>
        <v>0</v>
      </c>
      <c r="E72" s="23">
        <f>Платные!E72+ГПД!E72+Пожертвование!E72+Аренда!E72</f>
        <v>0</v>
      </c>
      <c r="F72" s="23">
        <f>Платные!F72+ГПД!F72+Пожертвование!F72+Аренда!F72</f>
        <v>0</v>
      </c>
      <c r="G72" s="23">
        <f>Платные!G72+ГПД!G72+Пожертвование!G72+Аренда!G72</f>
        <v>0</v>
      </c>
    </row>
    <row r="73" spans="1:7" x14ac:dyDescent="0.35">
      <c r="A73" s="2" t="s">
        <v>99</v>
      </c>
      <c r="B73" s="4" t="s">
        <v>129</v>
      </c>
      <c r="C73" s="23">
        <f>Платные!C73+ГПД!C73+Пожертвование!C73+Аренда!C73</f>
        <v>0</v>
      </c>
      <c r="D73" s="24"/>
      <c r="E73" s="23">
        <f>Платные!E73+ГПД!E73+Пожертвование!E73+Аренда!E73</f>
        <v>0</v>
      </c>
      <c r="F73" s="23">
        <f>Платные!F73+ГПД!F73+Пожертвование!F73+Аренда!F73</f>
        <v>0</v>
      </c>
      <c r="G73" s="23">
        <f>Платные!G73+ГПД!G73+Пожертвование!G73+Аренда!G73</f>
        <v>0</v>
      </c>
    </row>
    <row r="74" spans="1:7" s="15" customFormat="1" x14ac:dyDescent="0.35">
      <c r="A74" s="13" t="s">
        <v>100</v>
      </c>
      <c r="B74" s="16" t="s">
        <v>130</v>
      </c>
      <c r="C74" s="23">
        <f>Платные!C74+ГПД!C74+Пожертвование!C74+Аренда!C74</f>
        <v>0</v>
      </c>
      <c r="D74" s="25"/>
      <c r="E74" s="23">
        <f>Платные!E74+ГПД!E74+Пожертвование!E74+Аренда!E74</f>
        <v>0</v>
      </c>
      <c r="F74" s="23">
        <f>Платные!F74+ГПД!F74+Пожертвование!F74+Аренда!F74</f>
        <v>0</v>
      </c>
      <c r="G74" s="23">
        <f>Платные!G74+ГПД!G74+Пожертвование!G74+Аренда!G74</f>
        <v>0</v>
      </c>
    </row>
    <row r="75" spans="1:7" s="15" customFormat="1" x14ac:dyDescent="0.35">
      <c r="A75" s="13" t="s">
        <v>101</v>
      </c>
      <c r="B75" s="16" t="s">
        <v>131</v>
      </c>
      <c r="C75" s="23">
        <f>Платные!C75+ГПД!C75+Пожертвование!C75+Аренда!C75</f>
        <v>0</v>
      </c>
      <c r="D75" s="25"/>
      <c r="E75" s="23">
        <f>Платные!E75+ГПД!E75+Пожертвование!E75+Аренда!E75</f>
        <v>0</v>
      </c>
      <c r="F75" s="23">
        <f>Платные!F75+ГПД!F75+Пожертвование!F75+Аренда!F75</f>
        <v>0</v>
      </c>
      <c r="G75" s="23">
        <f>Платные!G75+ГПД!G75+Пожертвование!G75+Аренда!G75</f>
        <v>0</v>
      </c>
    </row>
    <row r="76" spans="1:7" x14ac:dyDescent="0.35">
      <c r="A76" s="2" t="s">
        <v>102</v>
      </c>
      <c r="B76" s="4" t="s">
        <v>132</v>
      </c>
      <c r="C76" s="23">
        <f>Платные!C76+ГПД!C76+Пожертвование!C76+Аренда!C76</f>
        <v>0</v>
      </c>
      <c r="D76" s="24"/>
      <c r="E76" s="23">
        <f>Платные!E76+ГПД!E76+Пожертвование!E76+Аренда!E76</f>
        <v>0</v>
      </c>
      <c r="F76" s="23">
        <f>Платные!F76+ГПД!F76+Пожертвование!F76+Аренда!F76</f>
        <v>0</v>
      </c>
      <c r="G76" s="23">
        <f>Платные!G76+ГПД!G76+Пожертвование!G76+Аренда!G76</f>
        <v>0</v>
      </c>
    </row>
    <row r="77" spans="1:7" x14ac:dyDescent="0.35">
      <c r="A77" s="2" t="s">
        <v>103</v>
      </c>
      <c r="B77" s="4" t="s">
        <v>133</v>
      </c>
      <c r="C77" s="23">
        <f>Платные!C77+ГПД!C77+Пожертвование!C77+Аренда!C77</f>
        <v>0</v>
      </c>
      <c r="D77" s="24"/>
      <c r="E77" s="23">
        <f>Платные!E77+ГПД!E77+Пожертвование!E77+Аренда!E77</f>
        <v>0</v>
      </c>
      <c r="F77" s="23">
        <f>Платные!F77+ГПД!F77+Пожертвование!F77+Аренда!F77</f>
        <v>0</v>
      </c>
      <c r="G77" s="23">
        <f>Платные!G77+ГПД!G77+Пожертвование!G77+Аренда!G77</f>
        <v>0</v>
      </c>
    </row>
    <row r="78" spans="1:7" s="15" customFormat="1" x14ac:dyDescent="0.35">
      <c r="A78" s="13" t="s">
        <v>104</v>
      </c>
      <c r="B78" s="16" t="s">
        <v>134</v>
      </c>
      <c r="C78" s="23">
        <f>Платные!C78+ГПД!C78+Пожертвование!C78+Аренда!C78</f>
        <v>4067.7999999999993</v>
      </c>
      <c r="D78" s="25">
        <f>SUM(D79:D82)</f>
        <v>0</v>
      </c>
      <c r="E78" s="23">
        <f>Платные!E78+ГПД!E78+Пожертвование!E78+Аренда!E78</f>
        <v>4067.8</v>
      </c>
      <c r="F78" s="23">
        <f>Платные!F78+ГПД!F78+Пожертвование!F78+Аренда!F78</f>
        <v>4067.7999999999997</v>
      </c>
      <c r="G78" s="23">
        <f>Платные!G78+ГПД!G78+Пожертвование!G78+Аренда!G78</f>
        <v>0</v>
      </c>
    </row>
    <row r="79" spans="1:7" ht="29" x14ac:dyDescent="0.35">
      <c r="A79" s="2" t="s">
        <v>105</v>
      </c>
      <c r="B79" s="4" t="s">
        <v>135</v>
      </c>
      <c r="C79" s="23">
        <f>Платные!C79+ГПД!C79+Пожертвование!C79+Аренда!C79</f>
        <v>4067.7999999999993</v>
      </c>
      <c r="D79" s="24"/>
      <c r="E79" s="23">
        <f>Платные!E79+ГПД!E79+Пожертвование!E79+Аренда!E79</f>
        <v>4067.8</v>
      </c>
      <c r="F79" s="23">
        <f>Платные!F79+ГПД!F79+Пожертвование!F79+Аренда!F79</f>
        <v>4067.7999999999997</v>
      </c>
      <c r="G79" s="23">
        <f>Платные!G79+ГПД!G79+Пожертвование!G79+Аренда!G79</f>
        <v>0</v>
      </c>
    </row>
    <row r="80" spans="1:7" ht="29" x14ac:dyDescent="0.35">
      <c r="A80" s="2" t="s">
        <v>106</v>
      </c>
      <c r="B80" s="4" t="s">
        <v>136</v>
      </c>
      <c r="C80" s="23">
        <f>Платные!C80+ГПД!C80+Пожертвование!C80+Аренда!C80</f>
        <v>0</v>
      </c>
      <c r="D80" s="24"/>
      <c r="E80" s="23">
        <f>Платные!E80+ГПД!E80+Пожертвование!E80+Аренда!E80</f>
        <v>0</v>
      </c>
      <c r="F80" s="23">
        <f>Платные!F80+ГПД!F80+Пожертвование!F80+Аренда!F80</f>
        <v>0</v>
      </c>
      <c r="G80" s="23">
        <f>Платные!G80+ГПД!G80+Пожертвование!G80+Аренда!G80</f>
        <v>0</v>
      </c>
    </row>
    <row r="81" spans="1:7" x14ac:dyDescent="0.35">
      <c r="A81" s="2" t="s">
        <v>107</v>
      </c>
      <c r="B81" s="4" t="s">
        <v>137</v>
      </c>
      <c r="C81" s="23">
        <f>Платные!C81+ГПД!C81+Пожертвование!C81+Аренда!C81</f>
        <v>0</v>
      </c>
      <c r="D81" s="24"/>
      <c r="E81" s="23">
        <f>Платные!E81+ГПД!E81+Пожертвование!E81+Аренда!E81</f>
        <v>0</v>
      </c>
      <c r="F81" s="23">
        <f>Платные!F81+ГПД!F81+Пожертвование!F81+Аренда!F81</f>
        <v>0</v>
      </c>
      <c r="G81" s="23">
        <f>Платные!G81+ГПД!G81+Пожертвование!G81+Аренда!G81</f>
        <v>0</v>
      </c>
    </row>
    <row r="82" spans="1:7" x14ac:dyDescent="0.35">
      <c r="A82" s="2" t="s">
        <v>108</v>
      </c>
      <c r="B82" s="4" t="s">
        <v>138</v>
      </c>
      <c r="C82" s="23">
        <f>Платные!C82+ГПД!C82+Пожертвование!C82+Аренда!C82</f>
        <v>0</v>
      </c>
      <c r="D82" s="24"/>
      <c r="E82" s="23">
        <f>Платные!E82+ГПД!E82+Пожертвование!E82+Аренда!E82</f>
        <v>0</v>
      </c>
      <c r="F82" s="23">
        <f>Платные!F82+ГПД!F82+Пожертвование!F82+Аренда!F82</f>
        <v>0</v>
      </c>
      <c r="G82" s="23">
        <f>Платные!G82+ГПД!G82+Пожертвование!G82+Аренда!G82</f>
        <v>0</v>
      </c>
    </row>
    <row r="83" spans="1:7" s="15" customFormat="1" x14ac:dyDescent="0.35">
      <c r="A83" s="13" t="s">
        <v>109</v>
      </c>
      <c r="B83" s="16" t="s">
        <v>139</v>
      </c>
      <c r="C83" s="23">
        <f>Платные!C83+ГПД!C83+Пожертвование!C83+Аренда!C83</f>
        <v>149796.26</v>
      </c>
      <c r="D83" s="25">
        <f>D84+D86</f>
        <v>0</v>
      </c>
      <c r="E83" s="23">
        <f>Платные!E83+ГПД!E83+Пожертвование!E83+Аренда!E83</f>
        <v>149796.26</v>
      </c>
      <c r="F83" s="23">
        <f>Платные!F83+ГПД!F83+Пожертвование!F83+Аренда!F83</f>
        <v>149796.26</v>
      </c>
      <c r="G83" s="23">
        <f>Платные!G83+ГПД!G83+Пожертвование!G83+Аренда!G83</f>
        <v>0</v>
      </c>
    </row>
    <row r="84" spans="1:7" s="15" customFormat="1" x14ac:dyDescent="0.35">
      <c r="A84" s="13" t="s">
        <v>110</v>
      </c>
      <c r="B84" s="16" t="s">
        <v>140</v>
      </c>
      <c r="C84" s="23">
        <f>Платные!C84+ГПД!C84+Пожертвование!C84+Аренда!C84</f>
        <v>31868</v>
      </c>
      <c r="D84" s="25">
        <f>D85</f>
        <v>0</v>
      </c>
      <c r="E84" s="23">
        <f>Платные!E84+ГПД!E84+Пожертвование!E84+Аренда!E84</f>
        <v>31868</v>
      </c>
      <c r="F84" s="23">
        <f>Платные!F84+ГПД!F84+Пожертвование!F84+Аренда!F84</f>
        <v>31868</v>
      </c>
      <c r="G84" s="23">
        <f>Платные!G84+ГПД!G84+Пожертвование!G84+Аренда!G84</f>
        <v>0</v>
      </c>
    </row>
    <row r="85" spans="1:7" x14ac:dyDescent="0.35">
      <c r="A85" s="2" t="s">
        <v>111</v>
      </c>
      <c r="B85" s="4" t="s">
        <v>141</v>
      </c>
      <c r="C85" s="23">
        <f>Платные!C85+ГПД!C85+Пожертвование!C85+Аренда!C85</f>
        <v>31868</v>
      </c>
      <c r="D85" s="24"/>
      <c r="E85" s="23">
        <f>Платные!E85+ГПД!E85+Пожертвование!E85+Аренда!E85</f>
        <v>31868</v>
      </c>
      <c r="F85" s="23">
        <f>Платные!F85+ГПД!F85+Пожертвование!F85+Аренда!F85</f>
        <v>31868</v>
      </c>
      <c r="G85" s="23">
        <f>Платные!G85+ГПД!G85+Пожертвование!G85+Аренда!G85</f>
        <v>0</v>
      </c>
    </row>
    <row r="86" spans="1:7" s="15" customFormat="1" x14ac:dyDescent="0.35">
      <c r="A86" s="13" t="s">
        <v>112</v>
      </c>
      <c r="B86" s="16" t="s">
        <v>142</v>
      </c>
      <c r="C86" s="23">
        <f>Платные!C86+ГПД!C86+Пожертвование!C86+Аренда!C86</f>
        <v>117928.26</v>
      </c>
      <c r="D86" s="25">
        <f>SUM(D87)</f>
        <v>0</v>
      </c>
      <c r="E86" s="23">
        <f>Платные!E86+ГПД!E86+Пожертвование!E86+Аренда!E86</f>
        <v>117928.26</v>
      </c>
      <c r="F86" s="23">
        <f>Платные!F86+ГПД!F86+Пожертвование!F86+Аренда!F86</f>
        <v>117928.26</v>
      </c>
      <c r="G86" s="23">
        <f>Платные!G86+ГПД!G86+Пожертвование!G86+Аренда!G86</f>
        <v>0</v>
      </c>
    </row>
    <row r="87" spans="1:7" s="15" customFormat="1" x14ac:dyDescent="0.35">
      <c r="A87" s="13" t="s">
        <v>113</v>
      </c>
      <c r="B87" s="16" t="s">
        <v>143</v>
      </c>
      <c r="C87" s="23">
        <f>Платные!C87+ГПД!C87+Пожертвование!C87+Аренда!C87</f>
        <v>117928.26</v>
      </c>
      <c r="D87" s="25">
        <f>SUM(D88:D93)</f>
        <v>0</v>
      </c>
      <c r="E87" s="23">
        <f>Платные!E87+ГПД!E87+Пожертвование!E87+Аренда!E87</f>
        <v>117928.26</v>
      </c>
      <c r="F87" s="23">
        <f>Платные!F87+ГПД!F87+Пожертвование!F87+Аренда!F87</f>
        <v>117928.26</v>
      </c>
      <c r="G87" s="23">
        <f>Платные!G87+ГПД!G87+Пожертвование!G87+Аренда!G87</f>
        <v>0</v>
      </c>
    </row>
    <row r="88" spans="1:7" x14ac:dyDescent="0.35">
      <c r="A88" s="2" t="s">
        <v>114</v>
      </c>
      <c r="B88" s="4" t="s">
        <v>144</v>
      </c>
      <c r="C88" s="23">
        <f>Платные!C88+ГПД!C88+Пожертвование!C88+Аренда!C88</f>
        <v>0</v>
      </c>
      <c r="D88" s="24"/>
      <c r="E88" s="23">
        <f>Платные!E88+ГПД!E88+Пожертвование!E88+Аренда!E88</f>
        <v>0</v>
      </c>
      <c r="F88" s="23">
        <f>Платные!F88+ГПД!F88+Пожертвование!F88+Аренда!F88</f>
        <v>0</v>
      </c>
      <c r="G88" s="23">
        <f>Платные!G88+ГПД!G88+Пожертвование!G88+Аренда!G88</f>
        <v>0</v>
      </c>
    </row>
    <row r="89" spans="1:7" x14ac:dyDescent="0.35">
      <c r="A89" s="2" t="s">
        <v>115</v>
      </c>
      <c r="B89" s="4" t="s">
        <v>145</v>
      </c>
      <c r="C89" s="23">
        <f>Платные!C89+ГПД!C89+Пожертвование!C89+Аренда!C89</f>
        <v>0</v>
      </c>
      <c r="D89" s="24"/>
      <c r="E89" s="23">
        <f>Платные!E89+ГПД!E89+Пожертвование!E89+Аренда!E89</f>
        <v>0</v>
      </c>
      <c r="F89" s="23">
        <f>Платные!F89+ГПД!F89+Пожертвование!F89+Аренда!F89</f>
        <v>0</v>
      </c>
      <c r="G89" s="23">
        <f>Платные!G89+ГПД!G89+Пожертвование!G89+Аренда!G89</f>
        <v>0</v>
      </c>
    </row>
    <row r="90" spans="1:7" x14ac:dyDescent="0.35">
      <c r="A90" s="2" t="s">
        <v>116</v>
      </c>
      <c r="B90" s="4" t="s">
        <v>146</v>
      </c>
      <c r="C90" s="23">
        <f>Платные!C90+ГПД!C90+Пожертвование!C90+Аренда!C90</f>
        <v>0</v>
      </c>
      <c r="D90" s="24"/>
      <c r="E90" s="23">
        <f>Платные!E90+ГПД!E90+Пожертвование!E90+Аренда!E90</f>
        <v>0</v>
      </c>
      <c r="F90" s="23">
        <f>Платные!F90+ГПД!F90+Пожертвование!F90+Аренда!F90</f>
        <v>0</v>
      </c>
      <c r="G90" s="23">
        <f>Платные!G90+ГПД!G90+Пожертвование!G90+Аренда!G90</f>
        <v>0</v>
      </c>
    </row>
    <row r="91" spans="1:7" x14ac:dyDescent="0.35">
      <c r="A91" s="2" t="s">
        <v>117</v>
      </c>
      <c r="B91" s="4" t="s">
        <v>147</v>
      </c>
      <c r="C91" s="23">
        <f>Платные!C91+ГПД!C91+Пожертвование!C91+Аренда!C91</f>
        <v>79478.659999999989</v>
      </c>
      <c r="D91" s="23">
        <f>Платные!D91+ГПД!D91+Пожертвование!D91+Аренда!D91</f>
        <v>0</v>
      </c>
      <c r="E91" s="23">
        <f>Платные!E91+ГПД!E91+Пожертвование!E91+Аренда!E91</f>
        <v>79478.659999999989</v>
      </c>
      <c r="F91" s="23">
        <f>Платные!F91+ГПД!F91+Пожертвование!F91+Аренда!F91</f>
        <v>79478.659999999989</v>
      </c>
      <c r="G91" s="23">
        <f>Платные!G91+ГПД!G91+Пожертвование!G91+Аренда!G91</f>
        <v>0</v>
      </c>
    </row>
    <row r="92" spans="1:7" x14ac:dyDescent="0.35">
      <c r="A92" s="2" t="s">
        <v>118</v>
      </c>
      <c r="B92" s="4" t="s">
        <v>148</v>
      </c>
      <c r="C92" s="23">
        <f>Платные!C92+ГПД!C92+Пожертвование!C92+Аренда!C92</f>
        <v>0</v>
      </c>
      <c r="D92" s="24"/>
      <c r="E92" s="23">
        <f>Платные!E92+ГПД!E92+Пожертвование!E92+Аренда!E92</f>
        <v>0</v>
      </c>
      <c r="F92" s="23">
        <f>Платные!F92+ГПД!F92+Пожертвование!F92+Аренда!F92</f>
        <v>0</v>
      </c>
      <c r="G92" s="23">
        <f>Платные!G92+ГПД!G92+Пожертвование!G92+Аренда!G92</f>
        <v>0</v>
      </c>
    </row>
    <row r="93" spans="1:7" x14ac:dyDescent="0.35">
      <c r="A93" s="2" t="s">
        <v>119</v>
      </c>
      <c r="B93" s="4" t="s">
        <v>149</v>
      </c>
      <c r="C93" s="23">
        <f>Платные!C93+ГПД!C93+Пожертвование!C93+Аренда!C93</f>
        <v>38449.599999999999</v>
      </c>
      <c r="D93" s="24"/>
      <c r="E93" s="23">
        <f>Платные!E93+ГПД!E93+Пожертвование!E93+Аренда!E93</f>
        <v>38449.599999999999</v>
      </c>
      <c r="F93" s="23">
        <f>Платные!F93+ГПД!F93+Пожертвование!F93+Аренда!F93</f>
        <v>38449.599999999999</v>
      </c>
      <c r="G93" s="23">
        <f>Платные!G93+ГПД!G93+Пожертвование!G93+Аренда!G93</f>
        <v>0</v>
      </c>
    </row>
    <row r="94" spans="1:7" ht="18" customHeight="1" x14ac:dyDescent="0.35">
      <c r="A94" s="2" t="s">
        <v>169</v>
      </c>
      <c r="B94" s="4" t="s">
        <v>170</v>
      </c>
      <c r="C94" s="23">
        <f>Платные!C94+ГПД!C94+Пожертвование!C94+Аренда!C94</f>
        <v>0</v>
      </c>
      <c r="D94" s="24"/>
      <c r="E94" s="23">
        <f>Платные!E94+ГПД!E94+Пожертвование!E94+Аренда!E94</f>
        <v>0</v>
      </c>
      <c r="F94" s="23">
        <f>Платные!F94+ГПД!F94+Пожертвование!F94+Аренда!F94</f>
        <v>0</v>
      </c>
      <c r="G94" s="23">
        <f>Платные!G94+ГПД!G94+Пожертвование!G94+Аренда!G94</f>
        <v>0</v>
      </c>
    </row>
    <row r="95" spans="1:7" x14ac:dyDescent="0.35">
      <c r="E95" s="39"/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35" t="s">
        <v>180</v>
      </c>
      <c r="B97" s="31"/>
      <c r="E97" s="48" t="s">
        <v>180</v>
      </c>
      <c r="F97" s="48"/>
    </row>
    <row r="98" spans="1:6" x14ac:dyDescent="0.35">
      <c r="A98" s="35"/>
      <c r="B98" s="31"/>
      <c r="E98" s="35"/>
      <c r="F98" s="35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topLeftCell="A7" zoomScale="75" zoomScaleNormal="75" workbookViewId="0">
      <selection activeCell="C17" sqref="C17"/>
    </sheetView>
  </sheetViews>
  <sheetFormatPr defaultRowHeight="14.5" x14ac:dyDescent="0.35"/>
  <cols>
    <col min="1" max="1" width="60.54296875" style="1" customWidth="1"/>
    <col min="2" max="2" width="8.7265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idden="1" x14ac:dyDescent="0.35"/>
    <row r="2" spans="1:7" hidden="1" x14ac:dyDescent="0.35"/>
    <row r="3" spans="1:7" hidden="1" x14ac:dyDescent="0.35"/>
    <row r="4" spans="1:7" hidden="1" x14ac:dyDescent="0.35"/>
    <row r="5" spans="1:7" hidden="1" x14ac:dyDescent="0.35"/>
    <row r="6" spans="1:7" hidden="1" x14ac:dyDescent="0.35"/>
    <row r="7" spans="1:7" ht="44.25" customHeight="1" x14ac:dyDescent="0.35">
      <c r="A7" s="45" t="s">
        <v>158</v>
      </c>
      <c r="B7" s="45"/>
      <c r="C7" s="45"/>
      <c r="D7" s="45"/>
      <c r="E7" s="45"/>
      <c r="F7" s="45"/>
      <c r="G7" s="45"/>
    </row>
    <row r="8" spans="1:7" x14ac:dyDescent="0.35">
      <c r="B8" s="5" t="s">
        <v>159</v>
      </c>
      <c r="C8" s="28">
        <v>42736</v>
      </c>
    </row>
    <row r="9" spans="1:7" x14ac:dyDescent="0.35">
      <c r="G9" s="22" t="s">
        <v>164</v>
      </c>
    </row>
    <row r="10" spans="1:7" ht="60" customHeight="1" x14ac:dyDescent="0.35">
      <c r="A10" s="1" t="s">
        <v>160</v>
      </c>
      <c r="C10" s="46" t="s">
        <v>176</v>
      </c>
      <c r="D10" s="46"/>
      <c r="E10" s="46"/>
      <c r="F10" t="s">
        <v>165</v>
      </c>
      <c r="G10" s="22">
        <v>503010</v>
      </c>
    </row>
    <row r="11" spans="1:7" x14ac:dyDescent="0.35">
      <c r="A11" s="1" t="s">
        <v>161</v>
      </c>
      <c r="F11" t="s">
        <v>166</v>
      </c>
      <c r="G11" s="27"/>
    </row>
    <row r="12" spans="1:7" x14ac:dyDescent="0.35">
      <c r="A12" s="1" t="s">
        <v>162</v>
      </c>
      <c r="F12" t="s">
        <v>167</v>
      </c>
      <c r="G12" s="27"/>
    </row>
    <row r="13" spans="1:7" x14ac:dyDescent="0.35">
      <c r="A13" s="1" t="s">
        <v>163</v>
      </c>
      <c r="C13" s="49" t="s">
        <v>183</v>
      </c>
      <c r="D13" s="49"/>
      <c r="E13" s="49"/>
      <c r="F13" t="s">
        <v>168</v>
      </c>
      <c r="G13" s="27"/>
    </row>
    <row r="14" spans="1:7" ht="15" thickBot="1" x14ac:dyDescent="0.4">
      <c r="C14" s="29"/>
      <c r="G14" s="22">
        <v>383</v>
      </c>
    </row>
    <row r="15" spans="1:7" ht="55.5" customHeight="1" thickBot="1" x14ac:dyDescent="0.4">
      <c r="A15" s="6" t="s">
        <v>150</v>
      </c>
      <c r="B15" s="10" t="s">
        <v>151</v>
      </c>
      <c r="C15" s="10" t="s">
        <v>171</v>
      </c>
      <c r="D15" s="10" t="s">
        <v>152</v>
      </c>
      <c r="E15" s="11" t="s">
        <v>172</v>
      </c>
      <c r="F15" s="10" t="s">
        <v>153</v>
      </c>
      <c r="G15" s="21" t="s">
        <v>154</v>
      </c>
    </row>
    <row r="16" spans="1:7" ht="15" thickBot="1" x14ac:dyDescent="0.4">
      <c r="A16" s="6" t="s">
        <v>0</v>
      </c>
      <c r="B16" s="7">
        <v>2</v>
      </c>
      <c r="C16" s="8">
        <v>3</v>
      </c>
      <c r="D16" s="7">
        <v>4</v>
      </c>
      <c r="E16" s="7" t="s">
        <v>173</v>
      </c>
      <c r="F16" s="7" t="s">
        <v>174</v>
      </c>
      <c r="G16" s="9" t="s">
        <v>175</v>
      </c>
    </row>
    <row r="17" spans="1:7" s="15" customFormat="1" x14ac:dyDescent="0.35">
      <c r="A17" s="12" t="s">
        <v>1</v>
      </c>
      <c r="B17" s="14"/>
      <c r="C17" s="23">
        <f>ГПД!C17+Платные!C17</f>
        <v>453874.28</v>
      </c>
      <c r="D17" s="23">
        <f>ГПД!D17+Платные!D17</f>
        <v>0</v>
      </c>
      <c r="E17" s="23">
        <f>ГПД!E17+Платные!E17</f>
        <v>453874.28</v>
      </c>
      <c r="F17" s="23">
        <f>ГПД!F17+Платные!F17</f>
        <v>453874.27999999991</v>
      </c>
      <c r="G17" s="23">
        <f>ГПД!G17+Платные!G17</f>
        <v>0</v>
      </c>
    </row>
    <row r="18" spans="1:7" x14ac:dyDescent="0.35">
      <c r="A18" s="3" t="s">
        <v>2</v>
      </c>
      <c r="B18" s="4"/>
      <c r="C18" s="23">
        <f>ГПД!C18+Платные!C18</f>
        <v>0</v>
      </c>
      <c r="D18" s="23">
        <f>ГПД!D18+Платные!D18</f>
        <v>0</v>
      </c>
      <c r="E18" s="23">
        <f>ГПД!E18+Платные!E18</f>
        <v>0</v>
      </c>
      <c r="F18" s="23">
        <f>ГПД!F18+Платные!F18</f>
        <v>0</v>
      </c>
      <c r="G18" s="23">
        <f>ГПД!G18+Платные!G18</f>
        <v>0</v>
      </c>
    </row>
    <row r="19" spans="1:7" s="15" customFormat="1" ht="24" customHeight="1" x14ac:dyDescent="0.35">
      <c r="A19" s="13" t="s">
        <v>3</v>
      </c>
      <c r="B19" s="16" t="s">
        <v>7</v>
      </c>
      <c r="C19" s="23">
        <f>ГПД!C19+Платные!C19</f>
        <v>30297.069999999996</v>
      </c>
      <c r="D19" s="23">
        <f>ГПД!D19+Платные!D19</f>
        <v>0</v>
      </c>
      <c r="E19" s="23">
        <f>ГПД!E19+Платные!E19</f>
        <v>30297.07</v>
      </c>
      <c r="F19" s="23">
        <f>ГПД!F19+Платные!F19</f>
        <v>30297.070000000003</v>
      </c>
      <c r="G19" s="23">
        <f>ГПД!G19+Платные!G19</f>
        <v>0</v>
      </c>
    </row>
    <row r="20" spans="1:7" x14ac:dyDescent="0.35">
      <c r="A20" s="2" t="s">
        <v>4</v>
      </c>
      <c r="B20" s="4" t="s">
        <v>8</v>
      </c>
      <c r="C20" s="23">
        <f>ГПД!C20+Платные!C20</f>
        <v>22917.35</v>
      </c>
      <c r="D20" s="23">
        <f>ГПД!D20+Платные!D20</f>
        <v>0</v>
      </c>
      <c r="E20" s="23">
        <f>ГПД!E20+Платные!E20</f>
        <v>22917.350000000002</v>
      </c>
      <c r="F20" s="23">
        <f>ГПД!F20+Платные!F20</f>
        <v>22917.350000000002</v>
      </c>
      <c r="G20" s="23">
        <f>ГПД!G20+Платные!G20</f>
        <v>0</v>
      </c>
    </row>
    <row r="21" spans="1:7" s="15" customFormat="1" x14ac:dyDescent="0.35">
      <c r="A21" s="13" t="s">
        <v>5</v>
      </c>
      <c r="B21" s="16" t="s">
        <v>9</v>
      </c>
      <c r="C21" s="23">
        <f>ГПД!C21+Платные!C21</f>
        <v>0</v>
      </c>
      <c r="D21" s="23">
        <f>ГПД!D21+Платные!D21</f>
        <v>0</v>
      </c>
      <c r="E21" s="23">
        <f>ГПД!E21+Платные!E21</f>
        <v>0</v>
      </c>
      <c r="F21" s="23">
        <f>ГПД!F21+Платные!F21</f>
        <v>0</v>
      </c>
      <c r="G21" s="23">
        <f>ГПД!G21+Платные!G21</f>
        <v>0</v>
      </c>
    </row>
    <row r="22" spans="1:7" x14ac:dyDescent="0.35">
      <c r="A22" s="2" t="s">
        <v>6</v>
      </c>
      <c r="B22" s="4" t="s">
        <v>10</v>
      </c>
      <c r="C22" s="23">
        <f>ГПД!C22+Платные!C22</f>
        <v>0</v>
      </c>
      <c r="D22" s="23">
        <f>ГПД!D22+Платные!D22</f>
        <v>0</v>
      </c>
      <c r="E22" s="23">
        <f>ГПД!E22+Платные!E22</f>
        <v>0</v>
      </c>
      <c r="F22" s="23">
        <f>ГПД!F22+Платные!F22</f>
        <v>0</v>
      </c>
      <c r="G22" s="23">
        <f>ГПД!G22+Платные!G22</f>
        <v>0</v>
      </c>
    </row>
    <row r="23" spans="1:7" x14ac:dyDescent="0.35">
      <c r="A23" s="2" t="s">
        <v>25</v>
      </c>
      <c r="B23" s="4" t="s">
        <v>11</v>
      </c>
      <c r="C23" s="23">
        <f>ГПД!C23+Платные!C23</f>
        <v>0</v>
      </c>
      <c r="D23" s="23">
        <f>ГПД!D23+Платные!D23</f>
        <v>0</v>
      </c>
      <c r="E23" s="23">
        <f>ГПД!E23+Платные!E23</f>
        <v>0</v>
      </c>
      <c r="F23" s="23">
        <f>ГПД!F23+Платные!F23</f>
        <v>0</v>
      </c>
      <c r="G23" s="23">
        <f>ГПД!G23+Платные!G23</f>
        <v>0</v>
      </c>
    </row>
    <row r="24" spans="1:7" x14ac:dyDescent="0.35">
      <c r="A24" s="2" t="s">
        <v>26</v>
      </c>
      <c r="B24" s="4" t="s">
        <v>12</v>
      </c>
      <c r="C24" s="23">
        <f>ГПД!C24+Платные!C24</f>
        <v>0</v>
      </c>
      <c r="D24" s="23">
        <f>ГПД!D24+Платные!D24</f>
        <v>0</v>
      </c>
      <c r="E24" s="23">
        <f>ГПД!E24+Платные!E24</f>
        <v>0</v>
      </c>
      <c r="F24" s="23">
        <f>ГПД!F24+Платные!F24</f>
        <v>0</v>
      </c>
      <c r="G24" s="23">
        <f>ГПД!G24+Платные!G24</f>
        <v>0</v>
      </c>
    </row>
    <row r="25" spans="1:7" x14ac:dyDescent="0.35">
      <c r="A25" s="2" t="s">
        <v>27</v>
      </c>
      <c r="B25" s="4" t="s">
        <v>13</v>
      </c>
      <c r="C25" s="23">
        <f>ГПД!C25+Платные!C25</f>
        <v>0</v>
      </c>
      <c r="D25" s="23">
        <f>ГПД!D25+Платные!D25</f>
        <v>0</v>
      </c>
      <c r="E25" s="23">
        <f>ГПД!E25+Платные!E25</f>
        <v>0</v>
      </c>
      <c r="F25" s="23">
        <f>ГПД!F25+Платные!F25</f>
        <v>0</v>
      </c>
      <c r="G25" s="23">
        <f>ГПД!G25+Платные!G25</f>
        <v>0</v>
      </c>
    </row>
    <row r="26" spans="1:7" s="15" customFormat="1" x14ac:dyDescent="0.35">
      <c r="A26" s="13" t="s">
        <v>28</v>
      </c>
      <c r="B26" s="16" t="s">
        <v>14</v>
      </c>
      <c r="C26" s="23">
        <f>ГПД!C26+Платные!C26</f>
        <v>7379.7199999999993</v>
      </c>
      <c r="D26" s="23">
        <f>ГПД!D26+Платные!D26</f>
        <v>0</v>
      </c>
      <c r="E26" s="23">
        <f>ГПД!E26+Платные!E26</f>
        <v>7379.7200000000012</v>
      </c>
      <c r="F26" s="23">
        <f>ГПД!F26+Платные!F26</f>
        <v>7379.720000000003</v>
      </c>
      <c r="G26" s="23">
        <f>ГПД!G26+Платные!G26</f>
        <v>0</v>
      </c>
    </row>
    <row r="27" spans="1:7" x14ac:dyDescent="0.35">
      <c r="A27" s="2" t="s">
        <v>29</v>
      </c>
      <c r="B27" s="4" t="s">
        <v>15</v>
      </c>
      <c r="C27" s="23">
        <f>ГПД!C27+Платные!C27</f>
        <v>291723.19</v>
      </c>
      <c r="D27" s="23">
        <f>ГПД!D27+Платные!D27</f>
        <v>0</v>
      </c>
      <c r="E27" s="23">
        <f>ГПД!E27+Платные!E27</f>
        <v>291723.19000000006</v>
      </c>
      <c r="F27" s="23">
        <f>ГПД!F27+Платные!F27</f>
        <v>291723.18999999994</v>
      </c>
      <c r="G27" s="23">
        <f>ГПД!G27+Платные!G27</f>
        <v>0</v>
      </c>
    </row>
    <row r="28" spans="1:7" x14ac:dyDescent="0.35">
      <c r="A28" s="2" t="s">
        <v>30</v>
      </c>
      <c r="B28" s="4" t="s">
        <v>16</v>
      </c>
      <c r="C28" s="23">
        <f>ГПД!C28+Платные!C28</f>
        <v>0</v>
      </c>
      <c r="D28" s="23">
        <f>ГПД!D28+Платные!D28</f>
        <v>0</v>
      </c>
      <c r="E28" s="23">
        <f>ГПД!E28+Платные!E28</f>
        <v>0</v>
      </c>
      <c r="F28" s="23">
        <f>ГПД!F28+Платные!F28</f>
        <v>0</v>
      </c>
      <c r="G28" s="23">
        <f>ГПД!G28+Платные!G28</f>
        <v>0</v>
      </c>
    </row>
    <row r="29" spans="1:7" x14ac:dyDescent="0.35">
      <c r="A29" s="2" t="s">
        <v>31</v>
      </c>
      <c r="B29" s="4" t="s">
        <v>17</v>
      </c>
      <c r="C29" s="23">
        <f>ГПД!C29+Платные!C29</f>
        <v>0</v>
      </c>
      <c r="D29" s="23">
        <f>ГПД!D29+Платные!D29</f>
        <v>0</v>
      </c>
      <c r="E29" s="23">
        <f>ГПД!E29+Платные!E29</f>
        <v>0</v>
      </c>
      <c r="F29" s="23">
        <f>ГПД!F29+Платные!F29</f>
        <v>0</v>
      </c>
      <c r="G29" s="23">
        <f>ГПД!G29+Платные!G29</f>
        <v>0</v>
      </c>
    </row>
    <row r="30" spans="1:7" s="15" customFormat="1" x14ac:dyDescent="0.35">
      <c r="A30" s="13" t="s">
        <v>32</v>
      </c>
      <c r="B30" s="16" t="s">
        <v>18</v>
      </c>
      <c r="C30" s="23">
        <f>ГПД!C30+Платные!C30</f>
        <v>16163.150000000001</v>
      </c>
      <c r="D30" s="23">
        <f>ГПД!D30+Платные!D30</f>
        <v>0</v>
      </c>
      <c r="E30" s="23">
        <f>ГПД!E30+Платные!E30</f>
        <v>16163.149999999998</v>
      </c>
      <c r="F30" s="23">
        <f>ГПД!F30+Платные!F30</f>
        <v>16163.149999999998</v>
      </c>
      <c r="G30" s="23">
        <f>ГПД!G30+Платные!G30</f>
        <v>0</v>
      </c>
    </row>
    <row r="31" spans="1:7" ht="29" x14ac:dyDescent="0.35">
      <c r="A31" s="2" t="s">
        <v>33</v>
      </c>
      <c r="B31" s="4" t="s">
        <v>19</v>
      </c>
      <c r="C31" s="23">
        <f>ГПД!C31+Платные!C31</f>
        <v>16163.150000000001</v>
      </c>
      <c r="D31" s="23">
        <f>ГПД!D31+Платные!D31</f>
        <v>0</v>
      </c>
      <c r="E31" s="23">
        <f>ГПД!E31+Платные!E31</f>
        <v>16163.149999999998</v>
      </c>
      <c r="F31" s="23">
        <f>ГПД!F31+Платные!F31</f>
        <v>16163.149999999998</v>
      </c>
      <c r="G31" s="23">
        <f>ГПД!G31+Платные!G31</f>
        <v>0</v>
      </c>
    </row>
    <row r="32" spans="1:7" x14ac:dyDescent="0.35">
      <c r="A32" s="2" t="s">
        <v>34</v>
      </c>
      <c r="B32" s="4" t="s">
        <v>20</v>
      </c>
      <c r="C32" s="23">
        <f>ГПД!C32+Платные!C32</f>
        <v>0</v>
      </c>
      <c r="D32" s="23">
        <f>ГПД!D32+Платные!D32</f>
        <v>0</v>
      </c>
      <c r="E32" s="23">
        <f>ГПД!E32+Платные!E32</f>
        <v>0</v>
      </c>
      <c r="F32" s="23">
        <f>ГПД!F32+Платные!F32</f>
        <v>0</v>
      </c>
      <c r="G32" s="23">
        <f>ГПД!G32+Платные!G32</f>
        <v>0</v>
      </c>
    </row>
    <row r="33" spans="1:7" x14ac:dyDescent="0.35">
      <c r="A33" s="2" t="s">
        <v>35</v>
      </c>
      <c r="B33" s="4" t="s">
        <v>21</v>
      </c>
      <c r="C33" s="23">
        <f>ГПД!C33+Платные!C33</f>
        <v>0</v>
      </c>
      <c r="D33" s="23">
        <f>ГПД!D33+Платные!D33</f>
        <v>0</v>
      </c>
      <c r="E33" s="23">
        <f>ГПД!E33+Платные!E33</f>
        <v>0</v>
      </c>
      <c r="F33" s="23">
        <f>ГПД!F33+Платные!F33</f>
        <v>0</v>
      </c>
      <c r="G33" s="23">
        <f>ГПД!G33+Платные!G33</f>
        <v>0</v>
      </c>
    </row>
    <row r="34" spans="1:7" x14ac:dyDescent="0.35">
      <c r="A34" s="2" t="s">
        <v>36</v>
      </c>
      <c r="B34" s="4" t="s">
        <v>22</v>
      </c>
      <c r="C34" s="23">
        <f>ГПД!C34+Платные!C34</f>
        <v>13779.94</v>
      </c>
      <c r="D34" s="23">
        <f>ГПД!D34+Платные!D34</f>
        <v>0</v>
      </c>
      <c r="E34" s="23">
        <f>ГПД!E34+Платные!E34</f>
        <v>13779.939999999999</v>
      </c>
      <c r="F34" s="23">
        <f>ГПД!F34+Платные!F34</f>
        <v>13779.939999999999</v>
      </c>
      <c r="G34" s="23">
        <f>ГПД!G34+Платные!G34</f>
        <v>0</v>
      </c>
    </row>
    <row r="35" spans="1:7" x14ac:dyDescent="0.35">
      <c r="A35" s="2" t="s">
        <v>37</v>
      </c>
      <c r="B35" s="4" t="s">
        <v>23</v>
      </c>
      <c r="C35" s="23">
        <f>ГПД!C35+Платные!C35</f>
        <v>2383.21</v>
      </c>
      <c r="D35" s="23">
        <f>ГПД!D35+Платные!D35</f>
        <v>0</v>
      </c>
      <c r="E35" s="23">
        <f>ГПД!E35+Платные!E35</f>
        <v>2383.21</v>
      </c>
      <c r="F35" s="23">
        <f>ГПД!F35+Платные!F35</f>
        <v>2383.21</v>
      </c>
      <c r="G35" s="23">
        <f>ГПД!G35+Платные!G35</f>
        <v>0</v>
      </c>
    </row>
    <row r="36" spans="1:7" s="15" customFormat="1" x14ac:dyDescent="0.35">
      <c r="A36" s="13" t="s">
        <v>38</v>
      </c>
      <c r="B36" s="16" t="s">
        <v>24</v>
      </c>
      <c r="C36" s="23">
        <f>ГПД!C36+Платные!C36</f>
        <v>0</v>
      </c>
      <c r="D36" s="23">
        <f>ГПД!D36+Платные!D36</f>
        <v>0</v>
      </c>
      <c r="E36" s="23">
        <f>ГПД!E36+Платные!E36</f>
        <v>0</v>
      </c>
      <c r="F36" s="23">
        <f>ГПД!F36+Платные!F36</f>
        <v>0</v>
      </c>
      <c r="G36" s="23">
        <f>ГПД!G36+Платные!G36</f>
        <v>0</v>
      </c>
    </row>
    <row r="37" spans="1:7" x14ac:dyDescent="0.35">
      <c r="A37" s="2" t="s">
        <v>155</v>
      </c>
      <c r="B37" s="4" t="s">
        <v>43</v>
      </c>
      <c r="C37" s="23">
        <f>ГПД!C37+Платные!C37</f>
        <v>0</v>
      </c>
      <c r="D37" s="23">
        <f>ГПД!D37+Платные!D37</f>
        <v>0</v>
      </c>
      <c r="E37" s="23">
        <f>ГПД!E37+Платные!E37</f>
        <v>0</v>
      </c>
      <c r="F37" s="23">
        <f>ГПД!F37+Платные!F37</f>
        <v>0</v>
      </c>
      <c r="G37" s="23">
        <f>ГПД!G37+Платные!G37</f>
        <v>0</v>
      </c>
    </row>
    <row r="38" spans="1:7" x14ac:dyDescent="0.35">
      <c r="A38" s="2" t="s">
        <v>39</v>
      </c>
      <c r="B38" s="4" t="s">
        <v>44</v>
      </c>
      <c r="C38" s="23">
        <f>ГПД!C38+Платные!C38</f>
        <v>0</v>
      </c>
      <c r="D38" s="23">
        <f>ГПД!D38+Платные!D38</f>
        <v>0</v>
      </c>
      <c r="E38" s="23">
        <f>ГПД!E38+Платные!E38</f>
        <v>0</v>
      </c>
      <c r="F38" s="23">
        <f>ГПД!F38+Платные!F38</f>
        <v>0</v>
      </c>
      <c r="G38" s="23">
        <f>ГПД!G38+Платные!G38</f>
        <v>0</v>
      </c>
    </row>
    <row r="39" spans="1:7" s="15" customFormat="1" x14ac:dyDescent="0.35">
      <c r="A39" s="13" t="s">
        <v>40</v>
      </c>
      <c r="B39" s="16" t="s">
        <v>46</v>
      </c>
      <c r="C39" s="23">
        <f>ГПД!C39+Платные!C39</f>
        <v>0</v>
      </c>
      <c r="D39" s="23">
        <f>ГПД!D39+Платные!D39</f>
        <v>0</v>
      </c>
      <c r="E39" s="23">
        <f>ГПД!E39+Платные!E39</f>
        <v>0</v>
      </c>
      <c r="F39" s="23">
        <f>ГПД!F39+Платные!F39</f>
        <v>0</v>
      </c>
      <c r="G39" s="23">
        <f>ГПД!G39+Платные!G39</f>
        <v>0</v>
      </c>
    </row>
    <row r="40" spans="1:7" s="15" customFormat="1" x14ac:dyDescent="0.35">
      <c r="A40" s="13" t="s">
        <v>41</v>
      </c>
      <c r="B40" s="16" t="s">
        <v>45</v>
      </c>
      <c r="C40" s="23">
        <f>ГПД!C40+Платные!C40</f>
        <v>51208.82</v>
      </c>
      <c r="D40" s="23">
        <f>ГПД!D40+Платные!D40</f>
        <v>0</v>
      </c>
      <c r="E40" s="23">
        <f>ГПД!E40+Платные!E40</f>
        <v>51208.82</v>
      </c>
      <c r="F40" s="23">
        <f>ГПД!F40+Платные!F40</f>
        <v>51208.82</v>
      </c>
      <c r="G40" s="23">
        <f>ГПД!G40+Платные!G40</f>
        <v>0</v>
      </c>
    </row>
    <row r="41" spans="1:7" ht="29" x14ac:dyDescent="0.35">
      <c r="A41" s="2" t="s">
        <v>42</v>
      </c>
      <c r="B41" s="4" t="s">
        <v>47</v>
      </c>
      <c r="C41" s="23">
        <f>ГПД!C41+Платные!C41</f>
        <v>39808.82</v>
      </c>
      <c r="D41" s="23">
        <f>ГПД!D41+Платные!D41</f>
        <v>0</v>
      </c>
      <c r="E41" s="23">
        <f>ГПД!E41+Платные!E41</f>
        <v>39808.82</v>
      </c>
      <c r="F41" s="23">
        <f>ГПД!F41+Платные!F41</f>
        <v>39808.82</v>
      </c>
      <c r="G41" s="23">
        <f>ГПД!G41+Платные!G41</f>
        <v>0</v>
      </c>
    </row>
    <row r="42" spans="1:7" x14ac:dyDescent="0.35">
      <c r="A42" s="17" t="s">
        <v>70</v>
      </c>
      <c r="B42" s="4" t="s">
        <v>48</v>
      </c>
      <c r="C42" s="23">
        <f>ГПД!C42+Платные!C42</f>
        <v>0</v>
      </c>
      <c r="D42" s="23">
        <f>ГПД!D42+Платные!D42</f>
        <v>0</v>
      </c>
      <c r="E42" s="23">
        <f>ГПД!E42+Платные!E42</f>
        <v>0</v>
      </c>
      <c r="F42" s="23">
        <f>ГПД!F42+Платные!F42</f>
        <v>0</v>
      </c>
      <c r="G42" s="23">
        <f>ГПД!G42+Платные!G42</f>
        <v>0</v>
      </c>
    </row>
    <row r="43" spans="1:7" x14ac:dyDescent="0.35">
      <c r="A43" s="2" t="s">
        <v>71</v>
      </c>
      <c r="B43" s="4" t="s">
        <v>49</v>
      </c>
      <c r="C43" s="23">
        <f>ГПД!C43+Платные!C43</f>
        <v>0</v>
      </c>
      <c r="D43" s="23">
        <f>ГПД!D43+Платные!D43</f>
        <v>0</v>
      </c>
      <c r="E43" s="23">
        <f>ГПД!E43+Платные!E43</f>
        <v>0</v>
      </c>
      <c r="F43" s="23">
        <f>ГПД!F43+Платные!F43</f>
        <v>0</v>
      </c>
      <c r="G43" s="23">
        <f>ГПД!G43+Платные!G43</f>
        <v>0</v>
      </c>
    </row>
    <row r="44" spans="1:7" x14ac:dyDescent="0.35">
      <c r="A44" s="2" t="s">
        <v>72</v>
      </c>
      <c r="B44" s="4" t="s">
        <v>50</v>
      </c>
      <c r="C44" s="23">
        <f>ГПД!C44+Платные!C44</f>
        <v>0</v>
      </c>
      <c r="D44" s="23">
        <f>ГПД!D44+Платные!D44</f>
        <v>0</v>
      </c>
      <c r="E44" s="23">
        <f>ГПД!E44+Платные!E44</f>
        <v>0</v>
      </c>
      <c r="F44" s="23">
        <f>ГПД!F44+Платные!F44</f>
        <v>0</v>
      </c>
      <c r="G44" s="23">
        <f>ГПД!G44+Платные!G44</f>
        <v>0</v>
      </c>
    </row>
    <row r="45" spans="1:7" x14ac:dyDescent="0.35">
      <c r="A45" s="2" t="s">
        <v>73</v>
      </c>
      <c r="B45" s="4" t="s">
        <v>51</v>
      </c>
      <c r="C45" s="23">
        <f>ГПД!C45+Платные!C45</f>
        <v>0</v>
      </c>
      <c r="D45" s="23">
        <f>ГПД!D45+Платные!D45</f>
        <v>0</v>
      </c>
      <c r="E45" s="23">
        <f>ГПД!E45+Платные!E45</f>
        <v>0</v>
      </c>
      <c r="F45" s="23">
        <f>ГПД!F45+Платные!F45</f>
        <v>0</v>
      </c>
      <c r="G45" s="23">
        <f>ГПД!G45+Платные!G45</f>
        <v>0</v>
      </c>
    </row>
    <row r="46" spans="1:7" x14ac:dyDescent="0.35">
      <c r="A46" s="2" t="s">
        <v>74</v>
      </c>
      <c r="B46" s="4" t="s">
        <v>52</v>
      </c>
      <c r="C46" s="23">
        <f>ГПД!C46+Платные!C46</f>
        <v>0</v>
      </c>
      <c r="D46" s="23">
        <f>ГПД!D46+Платные!D46</f>
        <v>0</v>
      </c>
      <c r="E46" s="23">
        <f>ГПД!E46+Платные!E46</f>
        <v>0</v>
      </c>
      <c r="F46" s="23">
        <f>ГПД!F46+Платные!F46</f>
        <v>0</v>
      </c>
      <c r="G46" s="23">
        <f>ГПД!G46+Платные!G46</f>
        <v>0</v>
      </c>
    </row>
    <row r="47" spans="1:7" x14ac:dyDescent="0.35">
      <c r="A47" s="2" t="s">
        <v>75</v>
      </c>
      <c r="B47" s="4" t="s">
        <v>53</v>
      </c>
      <c r="C47" s="23">
        <f>ГПД!C47+Платные!C47</f>
        <v>0</v>
      </c>
      <c r="D47" s="23">
        <f>ГПД!D47+Платные!D47</f>
        <v>0</v>
      </c>
      <c r="E47" s="23">
        <f>ГПД!E47+Платные!E47</f>
        <v>0</v>
      </c>
      <c r="F47" s="23">
        <f>ГПД!F47+Платные!F47</f>
        <v>0</v>
      </c>
      <c r="G47" s="23">
        <f>ГПД!G47+Платные!G47</f>
        <v>0</v>
      </c>
    </row>
    <row r="48" spans="1:7" ht="29" x14ac:dyDescent="0.35">
      <c r="A48" s="2" t="s">
        <v>76</v>
      </c>
      <c r="B48" s="4" t="s">
        <v>54</v>
      </c>
      <c r="C48" s="23">
        <f>ГПД!C48+Платные!C48</f>
        <v>0</v>
      </c>
      <c r="D48" s="23">
        <f>ГПД!D48+Платные!D48</f>
        <v>0</v>
      </c>
      <c r="E48" s="23">
        <f>ГПД!E48+Платные!E48</f>
        <v>0</v>
      </c>
      <c r="F48" s="23">
        <f>ГПД!F48+Платные!F48</f>
        <v>0</v>
      </c>
      <c r="G48" s="23">
        <f>ГПД!G48+Платные!G48</f>
        <v>0</v>
      </c>
    </row>
    <row r="49" spans="1:7" x14ac:dyDescent="0.35">
      <c r="A49" s="2" t="s">
        <v>77</v>
      </c>
      <c r="B49" s="4" t="s">
        <v>55</v>
      </c>
      <c r="C49" s="23">
        <f>ГПД!C49+Платные!C49</f>
        <v>0</v>
      </c>
      <c r="D49" s="23">
        <f>ГПД!D49+Платные!D49</f>
        <v>0</v>
      </c>
      <c r="E49" s="23">
        <f>ГПД!E49+Платные!E49</f>
        <v>0</v>
      </c>
      <c r="F49" s="23">
        <f>ГПД!F49+Платные!F49</f>
        <v>0</v>
      </c>
      <c r="G49" s="23">
        <f>ГПД!G49+Платные!G49</f>
        <v>0</v>
      </c>
    </row>
    <row r="50" spans="1:7" s="19" customFormat="1" x14ac:dyDescent="0.35">
      <c r="A50" s="17" t="s">
        <v>156</v>
      </c>
      <c r="B50" s="18" t="s">
        <v>56</v>
      </c>
      <c r="C50" s="23">
        <f>ГПД!C50+Платные!C50</f>
        <v>11400</v>
      </c>
      <c r="D50" s="23">
        <f>ГПД!D50+Платные!D50</f>
        <v>0</v>
      </c>
      <c r="E50" s="23">
        <f>ГПД!E50+Платные!E50</f>
        <v>11400</v>
      </c>
      <c r="F50" s="23">
        <f>ГПД!F50+Платные!F50</f>
        <v>11400</v>
      </c>
      <c r="G50" s="23">
        <f>ГПД!G50+Платные!G50</f>
        <v>0</v>
      </c>
    </row>
    <row r="51" spans="1:7" x14ac:dyDescent="0.35">
      <c r="A51" s="2" t="s">
        <v>78</v>
      </c>
      <c r="B51" s="4" t="s">
        <v>57</v>
      </c>
      <c r="C51" s="23">
        <f>ГПД!C51+Платные!C51</f>
        <v>0</v>
      </c>
      <c r="D51" s="23">
        <f>ГПД!D51+Платные!D51</f>
        <v>0</v>
      </c>
      <c r="E51" s="23">
        <f>ГПД!E51+Платные!E51</f>
        <v>0</v>
      </c>
      <c r="F51" s="23">
        <f>ГПД!F51+Платные!F51</f>
        <v>0</v>
      </c>
      <c r="G51" s="23">
        <f>ГПД!G51+Платные!G51</f>
        <v>0</v>
      </c>
    </row>
    <row r="52" spans="1:7" x14ac:dyDescent="0.35">
      <c r="A52" s="2" t="s">
        <v>79</v>
      </c>
      <c r="B52" s="4" t="s">
        <v>58</v>
      </c>
      <c r="C52" s="23">
        <f>ГПД!C52+Платные!C52</f>
        <v>0</v>
      </c>
      <c r="D52" s="23">
        <f>ГПД!D52+Платные!D52</f>
        <v>0</v>
      </c>
      <c r="E52" s="23">
        <f>ГПД!E52+Платные!E52</f>
        <v>0</v>
      </c>
      <c r="F52" s="23">
        <f>ГПД!F52+Платные!F52</f>
        <v>0</v>
      </c>
      <c r="G52" s="23">
        <f>ГПД!G52+Платные!G52</f>
        <v>0</v>
      </c>
    </row>
    <row r="53" spans="1:7" x14ac:dyDescent="0.35">
      <c r="A53" s="2" t="s">
        <v>157</v>
      </c>
      <c r="B53" s="4" t="s">
        <v>59</v>
      </c>
      <c r="C53" s="23">
        <f>ГПД!C53+Платные!C53</f>
        <v>0</v>
      </c>
      <c r="D53" s="23">
        <f>ГПД!D53+Платные!D53</f>
        <v>0</v>
      </c>
      <c r="E53" s="23">
        <f>ГПД!E53+Платные!E53</f>
        <v>0</v>
      </c>
      <c r="F53" s="23">
        <f>ГПД!F53+Платные!F53</f>
        <v>0</v>
      </c>
      <c r="G53" s="23">
        <f>ГПД!G53+Платные!G53</f>
        <v>0</v>
      </c>
    </row>
    <row r="54" spans="1:7" x14ac:dyDescent="0.35">
      <c r="A54" s="2" t="s">
        <v>80</v>
      </c>
      <c r="B54" s="4" t="s">
        <v>60</v>
      </c>
      <c r="C54" s="23">
        <f>ГПД!C54+Платные!C54</f>
        <v>11400</v>
      </c>
      <c r="D54" s="23">
        <f>ГПД!D54+Платные!D54</f>
        <v>0</v>
      </c>
      <c r="E54" s="23">
        <f>ГПД!E54+Платные!E54</f>
        <v>11400</v>
      </c>
      <c r="F54" s="23">
        <f>ГПД!F54+Платные!F54</f>
        <v>11400</v>
      </c>
      <c r="G54" s="23">
        <f>ГПД!G54+Платные!G54</f>
        <v>0</v>
      </c>
    </row>
    <row r="55" spans="1:7" x14ac:dyDescent="0.35">
      <c r="A55" s="2" t="s">
        <v>81</v>
      </c>
      <c r="B55" s="4" t="s">
        <v>61</v>
      </c>
      <c r="C55" s="23">
        <f>ГПД!C55+Платные!C55</f>
        <v>0</v>
      </c>
      <c r="D55" s="23">
        <f>ГПД!D55+Платные!D55</f>
        <v>0</v>
      </c>
      <c r="E55" s="23">
        <f>ГПД!E55+Платные!E55</f>
        <v>0</v>
      </c>
      <c r="F55" s="23">
        <f>ГПД!F55+Платные!F55</f>
        <v>0</v>
      </c>
      <c r="G55" s="23">
        <f>ГПД!G55+Платные!G55</f>
        <v>0</v>
      </c>
    </row>
    <row r="56" spans="1:7" x14ac:dyDescent="0.35">
      <c r="A56" s="2" t="s">
        <v>82</v>
      </c>
      <c r="B56" s="4" t="s">
        <v>62</v>
      </c>
      <c r="C56" s="23">
        <f>ГПД!C56+Платные!C56</f>
        <v>0</v>
      </c>
      <c r="D56" s="23">
        <f>ГПД!D56+Платные!D56</f>
        <v>0</v>
      </c>
      <c r="E56" s="23">
        <f>ГПД!E56+Платные!E56</f>
        <v>0</v>
      </c>
      <c r="F56" s="23">
        <f>ГПД!F56+Платные!F56</f>
        <v>0</v>
      </c>
      <c r="G56" s="23">
        <f>ГПД!G56+Платные!G56</f>
        <v>0</v>
      </c>
    </row>
    <row r="57" spans="1:7" x14ac:dyDescent="0.35">
      <c r="A57" s="2" t="s">
        <v>83</v>
      </c>
      <c r="B57" s="4" t="s">
        <v>63</v>
      </c>
      <c r="C57" s="23">
        <f>ГПД!C57+Платные!C57</f>
        <v>0</v>
      </c>
      <c r="D57" s="23">
        <f>ГПД!D57+Платные!D57</f>
        <v>0</v>
      </c>
      <c r="E57" s="23">
        <f>ГПД!E57+Платные!E57</f>
        <v>0</v>
      </c>
      <c r="F57" s="23">
        <f>ГПД!F57+Платные!F57</f>
        <v>0</v>
      </c>
      <c r="G57" s="23">
        <f>ГПД!G57+Платные!G57</f>
        <v>0</v>
      </c>
    </row>
    <row r="58" spans="1:7" s="15" customFormat="1" x14ac:dyDescent="0.35">
      <c r="A58" s="13" t="s">
        <v>84</v>
      </c>
      <c r="B58" s="16" t="s">
        <v>64</v>
      </c>
      <c r="C58" s="23">
        <f>ГПД!C58+Платные!C58</f>
        <v>224351.21999999997</v>
      </c>
      <c r="D58" s="23">
        <f>ГПД!D58+Платные!D58</f>
        <v>0</v>
      </c>
      <c r="E58" s="23">
        <f>ГПД!E58+Платные!E58</f>
        <v>224351.22000000009</v>
      </c>
      <c r="F58" s="23">
        <f>ГПД!F58+Платные!F58</f>
        <v>224351.21999999997</v>
      </c>
      <c r="G58" s="23">
        <f>ГПД!G58+Платные!G58</f>
        <v>0</v>
      </c>
    </row>
    <row r="59" spans="1:7" ht="39" x14ac:dyDescent="0.35">
      <c r="A59" s="20" t="s">
        <v>85</v>
      </c>
      <c r="B59" s="4" t="s">
        <v>65</v>
      </c>
      <c r="C59" s="23">
        <f>ГПД!C59+Платные!C59</f>
        <v>0</v>
      </c>
      <c r="D59" s="23">
        <f>ГПД!D59+Платные!D59</f>
        <v>0</v>
      </c>
      <c r="E59" s="23">
        <f>ГПД!E59+Платные!E59</f>
        <v>0</v>
      </c>
      <c r="F59" s="23">
        <f>ГПД!F59+Платные!F59</f>
        <v>0</v>
      </c>
      <c r="G59" s="23">
        <f>ГПД!G59+Платные!G59</f>
        <v>0</v>
      </c>
    </row>
    <row r="60" spans="1:7" x14ac:dyDescent="0.35">
      <c r="A60" s="2" t="s">
        <v>86</v>
      </c>
      <c r="B60" s="4" t="s">
        <v>66</v>
      </c>
      <c r="C60" s="23">
        <f>ГПД!C60+Платные!C60</f>
        <v>0</v>
      </c>
      <c r="D60" s="23">
        <f>ГПД!D60+Платные!D60</f>
        <v>0</v>
      </c>
      <c r="E60" s="23">
        <f>ГПД!E60+Платные!E60</f>
        <v>0</v>
      </c>
      <c r="F60" s="23">
        <f>ГПД!F60+Платные!F60</f>
        <v>0</v>
      </c>
      <c r="G60" s="23">
        <f>ГПД!G60+Платные!G60</f>
        <v>0</v>
      </c>
    </row>
    <row r="61" spans="1:7" x14ac:dyDescent="0.35">
      <c r="A61" s="2" t="s">
        <v>87</v>
      </c>
      <c r="B61" s="4" t="s">
        <v>67</v>
      </c>
      <c r="C61" s="23">
        <f>ГПД!C61+Платные!C61</f>
        <v>0</v>
      </c>
      <c r="D61" s="23">
        <f>ГПД!D61+Платные!D61</f>
        <v>0</v>
      </c>
      <c r="E61" s="23">
        <f>ГПД!E61+Платные!E61</f>
        <v>0</v>
      </c>
      <c r="F61" s="23">
        <f>ГПД!F61+Платные!F61</f>
        <v>0</v>
      </c>
      <c r="G61" s="23">
        <f>ГПД!G61+Платные!G61</f>
        <v>0</v>
      </c>
    </row>
    <row r="62" spans="1:7" x14ac:dyDescent="0.35">
      <c r="A62" s="2" t="s">
        <v>88</v>
      </c>
      <c r="B62" s="4" t="s">
        <v>68</v>
      </c>
      <c r="C62" s="23">
        <f>ГПД!C62+Платные!C62</f>
        <v>0</v>
      </c>
      <c r="D62" s="23">
        <f>ГПД!D62+Платные!D62</f>
        <v>0</v>
      </c>
      <c r="E62" s="23">
        <f>ГПД!E62+Платные!E62</f>
        <v>0</v>
      </c>
      <c r="F62" s="23">
        <f>ГПД!F62+Платные!F62</f>
        <v>0</v>
      </c>
      <c r="G62" s="23">
        <f>ГПД!G62+Платные!G62</f>
        <v>0</v>
      </c>
    </row>
    <row r="63" spans="1:7" x14ac:dyDescent="0.35">
      <c r="A63" s="2" t="s">
        <v>89</v>
      </c>
      <c r="B63" s="4" t="s">
        <v>69</v>
      </c>
      <c r="C63" s="23">
        <f>ГПД!C63+Платные!C63</f>
        <v>0</v>
      </c>
      <c r="D63" s="23">
        <f>ГПД!D63+Платные!D63</f>
        <v>0</v>
      </c>
      <c r="E63" s="23">
        <f>ГПД!E63+Платные!E63</f>
        <v>0</v>
      </c>
      <c r="F63" s="23">
        <f>ГПД!F63+Платные!F63</f>
        <v>0</v>
      </c>
      <c r="G63" s="23">
        <f>ГПД!G63+Платные!G63</f>
        <v>0</v>
      </c>
    </row>
    <row r="64" spans="1:7" x14ac:dyDescent="0.35">
      <c r="A64" s="2" t="s">
        <v>90</v>
      </c>
      <c r="B64" s="4" t="s">
        <v>120</v>
      </c>
      <c r="C64" s="23">
        <f>ГПД!C64+Платные!C64</f>
        <v>2142</v>
      </c>
      <c r="D64" s="23">
        <f>ГПД!D64+Платные!D64</f>
        <v>0</v>
      </c>
      <c r="E64" s="23">
        <f>ГПД!E64+Платные!E64</f>
        <v>2142</v>
      </c>
      <c r="F64" s="23">
        <f>ГПД!F64+Платные!F64</f>
        <v>2142</v>
      </c>
      <c r="G64" s="23">
        <f>ГПД!G64+Платные!G64</f>
        <v>0</v>
      </c>
    </row>
    <row r="65" spans="1:7" x14ac:dyDescent="0.35">
      <c r="A65" s="2" t="s">
        <v>91</v>
      </c>
      <c r="B65" s="4" t="s">
        <v>121</v>
      </c>
      <c r="C65" s="23">
        <f>ГПД!C65+Платные!C65</f>
        <v>0</v>
      </c>
      <c r="D65" s="23">
        <f>ГПД!D65+Платные!D65</f>
        <v>0</v>
      </c>
      <c r="E65" s="23">
        <f>ГПД!E65+Платные!E65</f>
        <v>0</v>
      </c>
      <c r="F65" s="23">
        <f>ГПД!F65+Платные!F65</f>
        <v>0</v>
      </c>
      <c r="G65" s="23">
        <f>ГПД!G65+Платные!G65</f>
        <v>0</v>
      </c>
    </row>
    <row r="66" spans="1:7" s="15" customFormat="1" ht="29" x14ac:dyDescent="0.35">
      <c r="A66" s="13" t="s">
        <v>92</v>
      </c>
      <c r="B66" s="16" t="s">
        <v>123</v>
      </c>
      <c r="C66" s="23">
        <f>ГПД!C66+Платные!C66</f>
        <v>0</v>
      </c>
      <c r="D66" s="23">
        <f>ГПД!D66+Платные!D66</f>
        <v>0</v>
      </c>
      <c r="E66" s="23">
        <f>ГПД!E66+Платные!E66</f>
        <v>0</v>
      </c>
      <c r="F66" s="23">
        <f>ГПД!F66+Платные!F66</f>
        <v>0</v>
      </c>
      <c r="G66" s="23">
        <f>ГПД!G66+Платные!G66</f>
        <v>0</v>
      </c>
    </row>
    <row r="67" spans="1:7" s="19" customFormat="1" x14ac:dyDescent="0.35">
      <c r="A67" s="17" t="s">
        <v>93</v>
      </c>
      <c r="B67" s="18" t="s">
        <v>122</v>
      </c>
      <c r="C67" s="23">
        <f>ГПД!C67+Платные!C67</f>
        <v>222209.21999999997</v>
      </c>
      <c r="D67" s="23">
        <f>ГПД!D67+Платные!D67</f>
        <v>0</v>
      </c>
      <c r="E67" s="23">
        <f>ГПД!E67+Платные!E67</f>
        <v>222209.22000000009</v>
      </c>
      <c r="F67" s="23">
        <f>ГПД!F67+Платные!F67</f>
        <v>222209.21999999997</v>
      </c>
      <c r="G67" s="23">
        <f>ГПД!G67+Платные!G67</f>
        <v>0</v>
      </c>
    </row>
    <row r="68" spans="1:7" x14ac:dyDescent="0.35">
      <c r="A68" s="2" t="s">
        <v>94</v>
      </c>
      <c r="B68" s="4" t="s">
        <v>124</v>
      </c>
      <c r="C68" s="23">
        <f>ГПД!C68+Платные!C68</f>
        <v>0</v>
      </c>
      <c r="D68" s="23">
        <f>ГПД!D68+Платные!D68</f>
        <v>0</v>
      </c>
      <c r="E68" s="23">
        <f>ГПД!E68+Платные!E68</f>
        <v>0</v>
      </c>
      <c r="F68" s="23">
        <f>ГПД!F68+Платные!F68</f>
        <v>0</v>
      </c>
      <c r="G68" s="23">
        <f>ГПД!G68+Платные!G68</f>
        <v>0</v>
      </c>
    </row>
    <row r="69" spans="1:7" x14ac:dyDescent="0.35">
      <c r="A69" s="2" t="s">
        <v>95</v>
      </c>
      <c r="B69" s="4" t="s">
        <v>125</v>
      </c>
      <c r="C69" s="23">
        <f>ГПД!C69+Платные!C69</f>
        <v>222209.21999999997</v>
      </c>
      <c r="D69" s="23">
        <f>ГПД!D69+Платные!D69</f>
        <v>0</v>
      </c>
      <c r="E69" s="23">
        <f>ГПД!E69+Платные!E69</f>
        <v>222209.22000000009</v>
      </c>
      <c r="F69" s="23">
        <f>ГПД!F69+Платные!F69</f>
        <v>222209.21999999997</v>
      </c>
      <c r="G69" s="23">
        <f>ГПД!G69+Платные!G69</f>
        <v>0</v>
      </c>
    </row>
    <row r="70" spans="1:7" x14ac:dyDescent="0.35">
      <c r="A70" s="2" t="s">
        <v>96</v>
      </c>
      <c r="B70" s="4" t="s">
        <v>126</v>
      </c>
      <c r="C70" s="23">
        <f>ГПД!C70+Платные!C70</f>
        <v>0</v>
      </c>
      <c r="D70" s="23">
        <f>ГПД!D70+Платные!D70</f>
        <v>0</v>
      </c>
      <c r="E70" s="23">
        <f>ГПД!E70+Платные!E70</f>
        <v>0</v>
      </c>
      <c r="F70" s="23">
        <f>ГПД!F70+Платные!F70</f>
        <v>0</v>
      </c>
      <c r="G70" s="23">
        <f>ГПД!G70+Платные!G70</f>
        <v>0</v>
      </c>
    </row>
    <row r="71" spans="1:7" s="15" customFormat="1" x14ac:dyDescent="0.35">
      <c r="A71" s="13" t="s">
        <v>97</v>
      </c>
      <c r="B71" s="16" t="s">
        <v>127</v>
      </c>
      <c r="C71" s="23">
        <f>ГПД!C71+Платные!C71</f>
        <v>0</v>
      </c>
      <c r="D71" s="23">
        <f>ГПД!D71+Платные!D71</f>
        <v>0</v>
      </c>
      <c r="E71" s="23">
        <f>ГПД!E71+Платные!E71</f>
        <v>0</v>
      </c>
      <c r="F71" s="23">
        <f>ГПД!F71+Платные!F71</f>
        <v>0</v>
      </c>
      <c r="G71" s="23">
        <f>ГПД!G71+Платные!G71</f>
        <v>0</v>
      </c>
    </row>
    <row r="72" spans="1:7" s="15" customFormat="1" ht="29" x14ac:dyDescent="0.35">
      <c r="A72" s="13" t="s">
        <v>98</v>
      </c>
      <c r="B72" s="16" t="s">
        <v>128</v>
      </c>
      <c r="C72" s="23">
        <f>ГПД!C72+Платные!C72</f>
        <v>0</v>
      </c>
      <c r="D72" s="23">
        <f>ГПД!D72+Платные!D72</f>
        <v>0</v>
      </c>
      <c r="E72" s="23">
        <f>ГПД!E72+Платные!E72</f>
        <v>0</v>
      </c>
      <c r="F72" s="23">
        <f>ГПД!F72+Платные!F72</f>
        <v>0</v>
      </c>
      <c r="G72" s="23">
        <f>ГПД!G72+Платные!G72</f>
        <v>0</v>
      </c>
    </row>
    <row r="73" spans="1:7" x14ac:dyDescent="0.35">
      <c r="A73" s="2" t="s">
        <v>99</v>
      </c>
      <c r="B73" s="4" t="s">
        <v>129</v>
      </c>
      <c r="C73" s="23">
        <f>ГПД!C73+Платные!C73</f>
        <v>0</v>
      </c>
      <c r="D73" s="23">
        <f>ГПД!D73+Платные!D73</f>
        <v>0</v>
      </c>
      <c r="E73" s="23">
        <f>ГПД!E73+Платные!E73</f>
        <v>0</v>
      </c>
      <c r="F73" s="23">
        <f>ГПД!F73+Платные!F73</f>
        <v>0</v>
      </c>
      <c r="G73" s="23">
        <f>ГПД!G73+Платные!G73</f>
        <v>0</v>
      </c>
    </row>
    <row r="74" spans="1:7" s="15" customFormat="1" x14ac:dyDescent="0.35">
      <c r="A74" s="13" t="s">
        <v>100</v>
      </c>
      <c r="B74" s="16" t="s">
        <v>130</v>
      </c>
      <c r="C74" s="23">
        <f>ГПД!C74+Платные!C74</f>
        <v>0</v>
      </c>
      <c r="D74" s="23">
        <f>ГПД!D74+Платные!D74</f>
        <v>0</v>
      </c>
      <c r="E74" s="23">
        <f>ГПД!E74+Платные!E74</f>
        <v>0</v>
      </c>
      <c r="F74" s="23">
        <f>ГПД!F74+Платные!F74</f>
        <v>0</v>
      </c>
      <c r="G74" s="23">
        <f>ГПД!G74+Платные!G74</f>
        <v>0</v>
      </c>
    </row>
    <row r="75" spans="1:7" s="15" customFormat="1" x14ac:dyDescent="0.35">
      <c r="A75" s="13" t="s">
        <v>101</v>
      </c>
      <c r="B75" s="16" t="s">
        <v>131</v>
      </c>
      <c r="C75" s="23">
        <f>ГПД!C75+Платные!C75</f>
        <v>0</v>
      </c>
      <c r="D75" s="23">
        <f>ГПД!D75+Платные!D75</f>
        <v>0</v>
      </c>
      <c r="E75" s="23">
        <f>ГПД!E75+Платные!E75</f>
        <v>0</v>
      </c>
      <c r="F75" s="23">
        <f>ГПД!F75+Платные!F75</f>
        <v>0</v>
      </c>
      <c r="G75" s="23">
        <f>ГПД!G75+Платные!G75</f>
        <v>0</v>
      </c>
    </row>
    <row r="76" spans="1:7" x14ac:dyDescent="0.35">
      <c r="A76" s="2" t="s">
        <v>102</v>
      </c>
      <c r="B76" s="4" t="s">
        <v>132</v>
      </c>
      <c r="C76" s="23">
        <f>ГПД!C76+Платные!C76</f>
        <v>0</v>
      </c>
      <c r="D76" s="23">
        <f>ГПД!D76+Платные!D76</f>
        <v>0</v>
      </c>
      <c r="E76" s="23">
        <f>ГПД!E76+Платные!E76</f>
        <v>0</v>
      </c>
      <c r="F76" s="23">
        <f>ГПД!F76+Платные!F76</f>
        <v>0</v>
      </c>
      <c r="G76" s="23">
        <f>ГПД!G76+Платные!G76</f>
        <v>0</v>
      </c>
    </row>
    <row r="77" spans="1:7" x14ac:dyDescent="0.35">
      <c r="A77" s="2" t="s">
        <v>103</v>
      </c>
      <c r="B77" s="4" t="s">
        <v>133</v>
      </c>
      <c r="C77" s="23">
        <f>ГПД!C77+Платные!C77</f>
        <v>0</v>
      </c>
      <c r="D77" s="23">
        <f>ГПД!D77+Платные!D77</f>
        <v>0</v>
      </c>
      <c r="E77" s="23">
        <f>ГПД!E77+Платные!E77</f>
        <v>0</v>
      </c>
      <c r="F77" s="23">
        <f>ГПД!F77+Платные!F77</f>
        <v>0</v>
      </c>
      <c r="G77" s="23">
        <f>ГПД!G77+Платные!G77</f>
        <v>0</v>
      </c>
    </row>
    <row r="78" spans="1:7" s="15" customFormat="1" x14ac:dyDescent="0.35">
      <c r="A78" s="13" t="s">
        <v>104</v>
      </c>
      <c r="B78" s="16" t="s">
        <v>134</v>
      </c>
      <c r="C78" s="23">
        <f>ГПД!C78+Платные!C78</f>
        <v>4067.7999999999993</v>
      </c>
      <c r="D78" s="23">
        <f>ГПД!D78+Платные!D78</f>
        <v>0</v>
      </c>
      <c r="E78" s="23">
        <f>ГПД!E78+Платные!E78</f>
        <v>4067.8</v>
      </c>
      <c r="F78" s="23">
        <f>ГПД!F78+Платные!F78</f>
        <v>4067.7999999999997</v>
      </c>
      <c r="G78" s="23">
        <f>ГПД!G78+Платные!G78</f>
        <v>0</v>
      </c>
    </row>
    <row r="79" spans="1:7" ht="29" x14ac:dyDescent="0.35">
      <c r="A79" s="2" t="s">
        <v>105</v>
      </c>
      <c r="B79" s="4" t="s">
        <v>135</v>
      </c>
      <c r="C79" s="23">
        <f>ГПД!C79+Платные!C79</f>
        <v>4067.7999999999993</v>
      </c>
      <c r="D79" s="23">
        <f>ГПД!D79+Платные!D79</f>
        <v>0</v>
      </c>
      <c r="E79" s="23">
        <f>ГПД!E79+Платные!E79</f>
        <v>4067.8</v>
      </c>
      <c r="F79" s="23">
        <f>ГПД!F79+Платные!F79</f>
        <v>4067.7999999999997</v>
      </c>
      <c r="G79" s="23">
        <f>ГПД!G79+Платные!G79</f>
        <v>0</v>
      </c>
    </row>
    <row r="80" spans="1:7" ht="29" x14ac:dyDescent="0.35">
      <c r="A80" s="2" t="s">
        <v>106</v>
      </c>
      <c r="B80" s="4" t="s">
        <v>136</v>
      </c>
      <c r="C80" s="23">
        <f>ГПД!C80+Платные!C80</f>
        <v>0</v>
      </c>
      <c r="D80" s="23">
        <f>ГПД!D80+Платные!D80</f>
        <v>0</v>
      </c>
      <c r="E80" s="23">
        <f>ГПД!E80+Платные!E80</f>
        <v>0</v>
      </c>
      <c r="F80" s="23">
        <f>ГПД!F80+Платные!F80</f>
        <v>0</v>
      </c>
      <c r="G80" s="23">
        <f>ГПД!G80+Платные!G80</f>
        <v>0</v>
      </c>
    </row>
    <row r="81" spans="1:7" x14ac:dyDescent="0.35">
      <c r="A81" s="2" t="s">
        <v>107</v>
      </c>
      <c r="B81" s="4" t="s">
        <v>137</v>
      </c>
      <c r="C81" s="23">
        <f>ГПД!C81+Платные!C81</f>
        <v>0</v>
      </c>
      <c r="D81" s="23">
        <f>ГПД!D81+Платные!D81</f>
        <v>0</v>
      </c>
      <c r="E81" s="23">
        <f>ГПД!E81+Платные!E81</f>
        <v>0</v>
      </c>
      <c r="F81" s="23">
        <f>ГПД!F81+Платные!F81</f>
        <v>0</v>
      </c>
      <c r="G81" s="23">
        <f>ГПД!G81+Платные!G81</f>
        <v>0</v>
      </c>
    </row>
    <row r="82" spans="1:7" x14ac:dyDescent="0.35">
      <c r="A82" s="2" t="s">
        <v>108</v>
      </c>
      <c r="B82" s="4" t="s">
        <v>138</v>
      </c>
      <c r="C82" s="23">
        <f>ГПД!C82+Платные!C82</f>
        <v>0</v>
      </c>
      <c r="D82" s="23">
        <f>ГПД!D82+Платные!D82</f>
        <v>0</v>
      </c>
      <c r="E82" s="23">
        <f>ГПД!E82+Платные!E82</f>
        <v>0</v>
      </c>
      <c r="F82" s="23">
        <f>ГПД!F82+Платные!F82</f>
        <v>0</v>
      </c>
      <c r="G82" s="23">
        <f>ГПД!G82+Платные!G82</f>
        <v>0</v>
      </c>
    </row>
    <row r="83" spans="1:7" s="15" customFormat="1" x14ac:dyDescent="0.35">
      <c r="A83" s="13" t="s">
        <v>109</v>
      </c>
      <c r="B83" s="16" t="s">
        <v>139</v>
      </c>
      <c r="C83" s="23">
        <f>ГПД!C83+Платные!C83</f>
        <v>127786.22</v>
      </c>
      <c r="D83" s="23">
        <f>ГПД!D83+Платные!D83</f>
        <v>0</v>
      </c>
      <c r="E83" s="23">
        <f>ГПД!E83+Платные!E83</f>
        <v>127786.22</v>
      </c>
      <c r="F83" s="23">
        <f>ГПД!F83+Платные!F83</f>
        <v>127786.22</v>
      </c>
      <c r="G83" s="23">
        <f>ГПД!G83+Платные!G83</f>
        <v>0</v>
      </c>
    </row>
    <row r="84" spans="1:7" s="15" customFormat="1" x14ac:dyDescent="0.35">
      <c r="A84" s="13" t="s">
        <v>110</v>
      </c>
      <c r="B84" s="16" t="s">
        <v>140</v>
      </c>
      <c r="C84" s="23">
        <f>ГПД!C84+Платные!C84</f>
        <v>31868</v>
      </c>
      <c r="D84" s="23">
        <f>ГПД!D84+Платные!D84</f>
        <v>0</v>
      </c>
      <c r="E84" s="23">
        <f>ГПД!E84+Платные!E84</f>
        <v>31868</v>
      </c>
      <c r="F84" s="23">
        <f>ГПД!F84+Платные!F84</f>
        <v>31868</v>
      </c>
      <c r="G84" s="23">
        <f>ГПД!G84+Платные!G84</f>
        <v>0</v>
      </c>
    </row>
    <row r="85" spans="1:7" x14ac:dyDescent="0.35">
      <c r="A85" s="2" t="s">
        <v>111</v>
      </c>
      <c r="B85" s="4" t="s">
        <v>141</v>
      </c>
      <c r="C85" s="23">
        <f>ГПД!C85+Платные!C85</f>
        <v>31868</v>
      </c>
      <c r="D85" s="23">
        <f>ГПД!D85+Платные!D85</f>
        <v>0</v>
      </c>
      <c r="E85" s="23">
        <f>ГПД!E85+Платные!E85</f>
        <v>31868</v>
      </c>
      <c r="F85" s="23">
        <f>ГПД!F85+Платные!F85</f>
        <v>31868</v>
      </c>
      <c r="G85" s="23">
        <f>ГПД!G85+Платные!G85</f>
        <v>0</v>
      </c>
    </row>
    <row r="86" spans="1:7" s="15" customFormat="1" x14ac:dyDescent="0.35">
      <c r="A86" s="13" t="s">
        <v>112</v>
      </c>
      <c r="B86" s="16" t="s">
        <v>142</v>
      </c>
      <c r="C86" s="23">
        <f>ГПД!C86+Платные!C86</f>
        <v>95918.22</v>
      </c>
      <c r="D86" s="23">
        <f>ГПД!D86+Платные!D86</f>
        <v>0</v>
      </c>
      <c r="E86" s="23">
        <f>ГПД!E86+Платные!E86</f>
        <v>95918.22</v>
      </c>
      <c r="F86" s="23">
        <f>ГПД!F86+Платные!F86</f>
        <v>95918.22</v>
      </c>
      <c r="G86" s="23">
        <f>ГПД!G86+Платные!G86</f>
        <v>0</v>
      </c>
    </row>
    <row r="87" spans="1:7" s="15" customFormat="1" x14ac:dyDescent="0.35">
      <c r="A87" s="13" t="s">
        <v>113</v>
      </c>
      <c r="B87" s="16" t="s">
        <v>143</v>
      </c>
      <c r="C87" s="23">
        <f>ГПД!C87+Платные!C87</f>
        <v>95918.22</v>
      </c>
      <c r="D87" s="23">
        <f>ГПД!D87+Платные!D87</f>
        <v>0</v>
      </c>
      <c r="E87" s="23">
        <f>ГПД!E87+Платные!E87</f>
        <v>95918.22</v>
      </c>
      <c r="F87" s="23">
        <f>ГПД!F87+Платные!F87</f>
        <v>95918.22</v>
      </c>
      <c r="G87" s="23">
        <f>ГПД!G87+Платные!G87</f>
        <v>0</v>
      </c>
    </row>
    <row r="88" spans="1:7" x14ac:dyDescent="0.35">
      <c r="A88" s="2" t="s">
        <v>114</v>
      </c>
      <c r="B88" s="4" t="s">
        <v>144</v>
      </c>
      <c r="C88" s="23">
        <f>ГПД!C88+Платные!C88</f>
        <v>0</v>
      </c>
      <c r="D88" s="23">
        <f>ГПД!D88+Платные!D88</f>
        <v>0</v>
      </c>
      <c r="E88" s="23">
        <f>ГПД!E88+Платные!E88</f>
        <v>0</v>
      </c>
      <c r="F88" s="23">
        <f>ГПД!F88+Платные!F88</f>
        <v>0</v>
      </c>
      <c r="G88" s="23">
        <f>ГПД!G88+Платные!G88</f>
        <v>0</v>
      </c>
    </row>
    <row r="89" spans="1:7" x14ac:dyDescent="0.35">
      <c r="A89" s="2" t="s">
        <v>115</v>
      </c>
      <c r="B89" s="4" t="s">
        <v>145</v>
      </c>
      <c r="C89" s="23">
        <f>ГПД!C89+Платные!C89</f>
        <v>0</v>
      </c>
      <c r="D89" s="23">
        <f>ГПД!D89+Платные!D89</f>
        <v>0</v>
      </c>
      <c r="E89" s="23">
        <f>ГПД!E89+Платные!E89</f>
        <v>0</v>
      </c>
      <c r="F89" s="23">
        <f>ГПД!F89+Платные!F89</f>
        <v>0</v>
      </c>
      <c r="G89" s="23">
        <f>ГПД!G89+Платные!G89</f>
        <v>0</v>
      </c>
    </row>
    <row r="90" spans="1:7" x14ac:dyDescent="0.35">
      <c r="A90" s="2" t="s">
        <v>116</v>
      </c>
      <c r="B90" s="4" t="s">
        <v>146</v>
      </c>
      <c r="C90" s="23">
        <f>ГПД!C90+Платные!C90</f>
        <v>0</v>
      </c>
      <c r="D90" s="23">
        <f>ГПД!D90+Платные!D90</f>
        <v>0</v>
      </c>
      <c r="E90" s="23">
        <f>ГПД!E90+Платные!E90</f>
        <v>0</v>
      </c>
      <c r="F90" s="23">
        <f>ГПД!F90+Платные!F90</f>
        <v>0</v>
      </c>
      <c r="G90" s="23">
        <f>ГПД!G90+Платные!G90</f>
        <v>0</v>
      </c>
    </row>
    <row r="91" spans="1:7" x14ac:dyDescent="0.35">
      <c r="A91" s="2" t="s">
        <v>117</v>
      </c>
      <c r="B91" s="4" t="s">
        <v>147</v>
      </c>
      <c r="C91" s="23">
        <f>ГПД!C91+Платные!C91</f>
        <v>76368.62</v>
      </c>
      <c r="D91" s="23">
        <f>ГПД!D91+Платные!D91</f>
        <v>0</v>
      </c>
      <c r="E91" s="23">
        <f>ГПД!E91+Платные!E91</f>
        <v>76368.62</v>
      </c>
      <c r="F91" s="23">
        <f>ГПД!F91+Платные!F91</f>
        <v>76368.62</v>
      </c>
      <c r="G91" s="23">
        <f>ГПД!G91+Платные!G91</f>
        <v>0</v>
      </c>
    </row>
    <row r="92" spans="1:7" x14ac:dyDescent="0.35">
      <c r="A92" s="2" t="s">
        <v>118</v>
      </c>
      <c r="B92" s="4" t="s">
        <v>148</v>
      </c>
      <c r="C92" s="23">
        <f>ГПД!C92+Платные!C92</f>
        <v>0</v>
      </c>
      <c r="D92" s="23">
        <f>ГПД!D92+Платные!D92</f>
        <v>0</v>
      </c>
      <c r="E92" s="23">
        <f>ГПД!E92+Платные!E92</f>
        <v>0</v>
      </c>
      <c r="F92" s="23">
        <f>ГПД!F92+Платные!F92</f>
        <v>0</v>
      </c>
      <c r="G92" s="23">
        <f>ГПД!G92+Платные!G92</f>
        <v>0</v>
      </c>
    </row>
    <row r="93" spans="1:7" x14ac:dyDescent="0.35">
      <c r="A93" s="2" t="s">
        <v>119</v>
      </c>
      <c r="B93" s="4" t="s">
        <v>149</v>
      </c>
      <c r="C93" s="23">
        <f>ГПД!C93+Платные!C93</f>
        <v>19549.599999999999</v>
      </c>
      <c r="D93" s="23">
        <f>ГПД!D93+Платные!D93</f>
        <v>0</v>
      </c>
      <c r="E93" s="23">
        <f>ГПД!E93+Платные!E93</f>
        <v>19549.599999999999</v>
      </c>
      <c r="F93" s="23">
        <f>ГПД!F93+Платные!F93</f>
        <v>19549.599999999999</v>
      </c>
      <c r="G93" s="23">
        <f>ГПД!G93+Платные!G93</f>
        <v>0</v>
      </c>
    </row>
    <row r="94" spans="1:7" ht="18" customHeight="1" x14ac:dyDescent="0.35">
      <c r="A94" s="2" t="s">
        <v>169</v>
      </c>
      <c r="B94" s="4" t="s">
        <v>170</v>
      </c>
      <c r="C94" s="23">
        <f>ГПД!C94+Платные!C94</f>
        <v>0</v>
      </c>
      <c r="D94" s="23">
        <f>ГПД!D94+Платные!D94</f>
        <v>0</v>
      </c>
      <c r="E94" s="23">
        <f>ГПД!E94+Платные!E94</f>
        <v>0</v>
      </c>
      <c r="F94" s="23">
        <f>ГПД!F94+Платные!F94</f>
        <v>0</v>
      </c>
      <c r="G94" s="23">
        <f>ГПД!G94+Платные!G94</f>
        <v>0</v>
      </c>
    </row>
    <row r="95" spans="1:7" x14ac:dyDescent="0.35">
      <c r="E95" s="39"/>
      <c r="G95" s="1"/>
    </row>
    <row r="96" spans="1:7" ht="15.5" x14ac:dyDescent="0.35">
      <c r="A96" s="30" t="s">
        <v>191</v>
      </c>
      <c r="B96" s="31"/>
      <c r="C96" s="15" t="s">
        <v>182</v>
      </c>
      <c r="D96" s="32" t="s">
        <v>179</v>
      </c>
      <c r="E96" s="37"/>
      <c r="F96" s="33" t="s">
        <v>190</v>
      </c>
      <c r="G96" s="34"/>
    </row>
    <row r="97" spans="1:6" x14ac:dyDescent="0.35">
      <c r="A97" s="44" t="s">
        <v>180</v>
      </c>
      <c r="B97" s="31"/>
      <c r="E97" s="48" t="s">
        <v>180</v>
      </c>
      <c r="F97" s="48"/>
    </row>
    <row r="98" spans="1:6" x14ac:dyDescent="0.35">
      <c r="A98" s="44"/>
      <c r="B98" s="31"/>
      <c r="E98" s="44"/>
      <c r="F98" s="44"/>
    </row>
    <row r="99" spans="1:6" x14ac:dyDescent="0.35">
      <c r="A99" t="s">
        <v>181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ГПД</vt:lpstr>
      <vt:lpstr>Платные</vt:lpstr>
      <vt:lpstr>Пожертвование</vt:lpstr>
      <vt:lpstr>Аренда</vt:lpstr>
      <vt:lpstr>СВОД</vt:lpstr>
      <vt:lpstr>Платные+ГПД</vt:lpstr>
      <vt:lpstr>Платные!Область_печати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2016-11-30T09:14:33Z</cp:lastPrinted>
  <dcterms:created xsi:type="dcterms:W3CDTF">2013-08-08T13:03:50Z</dcterms:created>
  <dcterms:modified xsi:type="dcterms:W3CDTF">2017-02-09T07:18:32Z</dcterms:modified>
</cp:coreProperties>
</file>